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19095" windowHeight="9330" tabRatio="758" activeTab="0"/>
  </bookViews>
  <sheets>
    <sheet name="1pop, 1num,small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<sst xmlns="http://schemas.openxmlformats.org/spreadsheetml/2006/main" count="23" uniqueCount="20">
  <si>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Confidence Interval</t>
  </si>
  <si>
    <t xml:space="preserve">n = </t>
  </si>
  <si>
    <t xml:space="preserve">c = </t>
  </si>
  <si>
    <t>Null hypothesis:</t>
  </si>
  <si>
    <t>p-value</t>
  </si>
  <si>
    <t>or</t>
  </si>
  <si>
    <t>If 1-tailed:</t>
  </si>
  <si>
    <t>If 2-tailed:</t>
  </si>
  <si>
    <t>and</t>
  </si>
  <si>
    <t>Hypothesis Test</t>
  </si>
  <si>
    <t xml:space="preserve"> &lt;-- Enter n here</t>
  </si>
  <si>
    <t xml:space="preserve"> &lt;-- Enter hypothesized value      here</t>
  </si>
  <si>
    <t xml:space="preserve"> &lt;-- Enter      here</t>
  </si>
  <si>
    <t>Context:  1 population, 1 numerical variable, small sample case</t>
  </si>
  <si>
    <t>Cut-off value(s):</t>
  </si>
  <si>
    <t>Test statistic</t>
  </si>
  <si>
    <t xml:space="preserve">  1 in</t>
  </si>
  <si>
    <t xml:space="preserve"> &lt;-- Enter confidence level here.  (Example:  ".95")</t>
  </si>
  <si>
    <t xml:space="preserve"> &lt;-- Enter significance level alpha here.  (Example: ".05")</t>
  </si>
  <si>
    <t>Created for the Laney College Math Department by William Lepowsky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</si>
</sst>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"/>
    <numFmt numFmtId="172" formatCode="0.000000000000"/>
    <numFmt numFmtId="173" formatCode="0.000000"/>
    <numFmt numFmtId="174" formatCode="0.000000000000000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164" fontId="0" fillId="0" borderId="0" xfId="0" applyNumberFormat="1" applyAlignment="1">
      <alignment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4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" xfId="0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17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65" fontId="0" fillId="0" borderId="0" xfId="0" applyNumberForma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8.png" /><Relationship Id="rId9" Type="http://schemas.openxmlformats.org/officeDocument/2006/relationships/image" Target="../media/image13.png" /><Relationship Id="rId10" Type="http://schemas.openxmlformats.org/officeDocument/2006/relationships/image" Target="../media/image12.png" /><Relationship Id="rId11" Type="http://schemas.openxmlformats.org/officeDocument/2006/relationships/image" Target="../media/image14.png" /><Relationship Id="rId12" Type="http://schemas.openxmlformats.org/officeDocument/2006/relationships/image" Target="../media/image7.png" /><Relationship Id="rId13" Type="http://schemas.openxmlformats.org/officeDocument/2006/relationships/image" Target="../media/image6.png" /><Relationship Id="rId14" Type="http://schemas.openxmlformats.org/officeDocument/2006/relationships/image" Target="../media/image15.png" /><Relationship Id="rId15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13</xdr:row>
      <xdr:rowOff>9525</xdr:rowOff>
    </xdr:from>
    <xdr:to>
      <xdr:col>10</xdr:col>
      <xdr:colOff>552450</xdr:colOff>
      <xdr:row>13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2333625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9525</xdr:rowOff>
    </xdr:from>
    <xdr:to>
      <xdr:col>1</xdr:col>
      <xdr:colOff>581025</xdr:colOff>
      <xdr:row>4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47725" y="74295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4</xdr:row>
      <xdr:rowOff>9525</xdr:rowOff>
    </xdr:from>
    <xdr:to>
      <xdr:col>4</xdr:col>
      <xdr:colOff>114300</xdr:colOff>
      <xdr:row>4</xdr:row>
      <xdr:rowOff>171450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0" y="742950"/>
          <a:ext cx="76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5</xdr:row>
      <xdr:rowOff>171450</xdr:rowOff>
    </xdr:from>
    <xdr:to>
      <xdr:col>1</xdr:col>
      <xdr:colOff>600075</xdr:colOff>
      <xdr:row>6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9625" y="108585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6</xdr:row>
      <xdr:rowOff>0</xdr:rowOff>
    </xdr:from>
    <xdr:to>
      <xdr:col>4</xdr:col>
      <xdr:colOff>142875</xdr:colOff>
      <xdr:row>6</xdr:row>
      <xdr:rowOff>161925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10953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24</xdr:row>
      <xdr:rowOff>0</xdr:rowOff>
    </xdr:from>
    <xdr:to>
      <xdr:col>2</xdr:col>
      <xdr:colOff>581025</xdr:colOff>
      <xdr:row>25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2525" y="4133850"/>
          <a:ext cx="552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26</xdr:row>
      <xdr:rowOff>9525</xdr:rowOff>
    </xdr:from>
    <xdr:to>
      <xdr:col>2</xdr:col>
      <xdr:colOff>590550</xdr:colOff>
      <xdr:row>27</xdr:row>
      <xdr:rowOff>9525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62050" y="4467225"/>
          <a:ext cx="552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466725</xdr:colOff>
      <xdr:row>9</xdr:row>
      <xdr:rowOff>0</xdr:rowOff>
    </xdr:from>
    <xdr:to>
      <xdr:col>12</xdr:col>
      <xdr:colOff>352425</xdr:colOff>
      <xdr:row>9</xdr:row>
      <xdr:rowOff>161925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38900" y="1609725"/>
          <a:ext cx="495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142875</xdr:colOff>
      <xdr:row>11</xdr:row>
      <xdr:rowOff>161925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410575" y="19621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11</xdr:row>
      <xdr:rowOff>9525</xdr:rowOff>
    </xdr:from>
    <xdr:to>
      <xdr:col>10</xdr:col>
      <xdr:colOff>552450</xdr:colOff>
      <xdr:row>11</xdr:row>
      <xdr:rowOff>171450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29275" y="197167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428625</xdr:colOff>
      <xdr:row>21</xdr:row>
      <xdr:rowOff>0</xdr:rowOff>
    </xdr:from>
    <xdr:to>
      <xdr:col>14</xdr:col>
      <xdr:colOff>428625</xdr:colOff>
      <xdr:row>22</xdr:row>
      <xdr:rowOff>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00" y="3648075"/>
          <a:ext cx="609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514350</xdr:colOff>
      <xdr:row>22</xdr:row>
      <xdr:rowOff>95250</xdr:rowOff>
    </xdr:from>
    <xdr:to>
      <xdr:col>14</xdr:col>
      <xdr:colOff>247650</xdr:colOff>
      <xdr:row>24</xdr:row>
      <xdr:rowOff>85725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05725" y="390525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17</xdr:row>
      <xdr:rowOff>85725</xdr:rowOff>
    </xdr:from>
    <xdr:to>
      <xdr:col>2</xdr:col>
      <xdr:colOff>390525</xdr:colOff>
      <xdr:row>19</xdr:row>
      <xdr:rowOff>76200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71575" y="308610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20</xdr:row>
      <xdr:rowOff>85725</xdr:rowOff>
    </xdr:from>
    <xdr:to>
      <xdr:col>4</xdr:col>
      <xdr:colOff>504825</xdr:colOff>
      <xdr:row>22</xdr:row>
      <xdr:rowOff>76200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14600" y="3571875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14</xdr:row>
      <xdr:rowOff>19050</xdr:rowOff>
    </xdr:from>
    <xdr:to>
      <xdr:col>2</xdr:col>
      <xdr:colOff>276225</xdr:colOff>
      <xdr:row>15</xdr:row>
      <xdr:rowOff>9525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95400" y="2524125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showGridLines="0" showRowColHeaders="0" tabSelected="1" workbookViewId="0" topLeftCell="A1">
      <selection activeCell="K23" sqref="K23:K25"/>
    </sheetView>
  </sheetViews>
  <sheetFormatPr defaultColWidth="9.140625" defaultRowHeight="12.75"/>
  <cols>
    <col min="1" max="1" width="7.140625" style="0" customWidth="1"/>
    <col min="2" max="2" width="9.7109375" style="0" customWidth="1"/>
    <col min="9" max="9" width="4.28125" style="0" customWidth="1"/>
    <col min="10" max="10" width="4.421875" style="0" customWidth="1"/>
  </cols>
  <sheetData>
    <row r="1" spans="1:14" s="19" customFormat="1" ht="15.75">
      <c r="A1" s="18" t="s">
        <v>13</v>
      </c>
      <c r="H1"/>
      <c r="N1" s="38" t="s">
        <v>19</v>
      </c>
    </row>
    <row r="2" ht="13.5" thickBot="1"/>
    <row r="3" spans="2:9" ht="14.25" thickBot="1" thickTop="1">
      <c r="B3" s="4" t="s">
        <v>1</v>
      </c>
      <c r="C3" s="23">
        <v>20</v>
      </c>
      <c r="D3" s="10" t="s">
        <v>10</v>
      </c>
      <c r="G3" s="4"/>
      <c r="H3" s="28"/>
      <c r="I3" s="10"/>
    </row>
    <row r="4" spans="2:8" ht="14.25" thickBot="1" thickTop="1">
      <c r="B4" s="4"/>
      <c r="C4" s="5"/>
      <c r="G4" s="4"/>
      <c r="H4" s="17"/>
    </row>
    <row r="5" spans="2:9" ht="14.25" thickBot="1" thickTop="1">
      <c r="B5" s="4"/>
      <c r="C5" s="30">
        <v>27.1</v>
      </c>
      <c r="D5" s="10" t="s">
        <v>12</v>
      </c>
      <c r="G5" s="4"/>
      <c r="H5" s="28"/>
      <c r="I5" s="10"/>
    </row>
    <row r="6" spans="1:8" ht="14.25" thickBot="1" thickTop="1">
      <c r="A6" s="4"/>
      <c r="B6" s="5"/>
      <c r="C6" s="10"/>
      <c r="F6" s="4"/>
      <c r="H6" s="10"/>
    </row>
    <row r="7" spans="2:9" ht="14.25" thickBot="1" thickTop="1">
      <c r="B7" s="21"/>
      <c r="C7" s="23">
        <v>2.6</v>
      </c>
      <c r="D7" s="10" t="s">
        <v>12</v>
      </c>
      <c r="F7" s="13"/>
      <c r="G7" s="21"/>
      <c r="H7" s="12"/>
      <c r="I7" s="8"/>
    </row>
    <row r="8" ht="13.5" thickTop="1"/>
    <row r="9" spans="1:10" ht="12.75">
      <c r="A9" s="1" t="s">
        <v>0</v>
      </c>
      <c r="I9" s="29"/>
      <c r="J9" s="17" t="s">
        <v>9</v>
      </c>
    </row>
    <row r="10" spans="2:13" ht="13.5" thickBot="1">
      <c r="B10" s="1"/>
      <c r="I10" s="29"/>
      <c r="J10" s="17"/>
      <c r="K10" s="43" t="s">
        <v>3</v>
      </c>
      <c r="L10" s="39"/>
      <c r="M10" s="39"/>
    </row>
    <row r="11" spans="1:13" ht="14.25" thickBot="1" thickTop="1">
      <c r="A11" s="4" t="s">
        <v>2</v>
      </c>
      <c r="B11" s="24">
        <v>0.95</v>
      </c>
      <c r="C11" s="10" t="s">
        <v>17</v>
      </c>
      <c r="F11" s="1"/>
      <c r="I11" s="29"/>
      <c r="J11" s="17"/>
      <c r="K11" s="20"/>
      <c r="L11" s="15"/>
      <c r="M11" s="15"/>
    </row>
    <row r="12" spans="1:13" ht="14.25" thickBot="1" thickTop="1">
      <c r="A12" s="4"/>
      <c r="B12" s="25"/>
      <c r="C12" s="10"/>
      <c r="F12" s="1"/>
      <c r="I12" s="29"/>
      <c r="J12" s="17"/>
      <c r="K12" s="20"/>
      <c r="L12" s="30">
        <v>25</v>
      </c>
      <c r="M12" s="10" t="s">
        <v>11</v>
      </c>
    </row>
    <row r="13" spans="1:13" ht="14.25" thickBot="1" thickTop="1">
      <c r="A13" s="4"/>
      <c r="B13" s="35">
        <f>C3-1</f>
        <v>19</v>
      </c>
      <c r="C13" t="str">
        <f>" = n - 1 =  number of degrees of freedom"</f>
        <v> = n - 1 =  number of degrees of freedom</v>
      </c>
      <c r="F13" s="1"/>
      <c r="I13" s="29"/>
      <c r="J13" s="17"/>
      <c r="K13" s="20"/>
      <c r="L13" s="15"/>
      <c r="M13" s="15"/>
    </row>
    <row r="14" spans="1:13" ht="14.25" thickBot="1" thickTop="1">
      <c r="A14" s="4"/>
      <c r="B14" s="25"/>
      <c r="C14" s="10"/>
      <c r="F14" s="1"/>
      <c r="I14" s="29"/>
      <c r="J14" s="34"/>
      <c r="K14" s="4"/>
      <c r="L14" s="24">
        <v>0.05</v>
      </c>
      <c r="M14" s="10" t="s">
        <v>18</v>
      </c>
    </row>
    <row r="15" spans="2:13" ht="13.5" thickTop="1">
      <c r="B15" s="2">
        <f>ROUND(TINV((1-B11),B13),3)</f>
        <v>2.093</v>
      </c>
      <c r="C15" t="str">
        <f>"=       = positive t cut-off-value"</f>
        <v>=       = positive t cut-off-value</v>
      </c>
      <c r="I15" s="29"/>
      <c r="J15" s="34"/>
      <c r="K15" s="4"/>
      <c r="L15" s="25"/>
      <c r="M15" s="10"/>
    </row>
    <row r="16" spans="2:13" ht="12.75">
      <c r="B16" s="2">
        <f>-B15</f>
        <v>-2.093</v>
      </c>
      <c r="C16" t="str">
        <f>" = negative t cut-off value"</f>
        <v> = negative t cut-off value</v>
      </c>
      <c r="F16" s="2"/>
      <c r="I16" s="29"/>
      <c r="J16" s="34"/>
      <c r="K16" s="4"/>
      <c r="L16" s="35">
        <f>C3-1</f>
        <v>19</v>
      </c>
      <c r="M16" t="str">
        <f>" = n - 1 =  number of degrees of freedom"</f>
        <v> = n - 1 =  number of degrees of freedom</v>
      </c>
    </row>
    <row r="17" spans="9:13" ht="12.75">
      <c r="I17" s="29"/>
      <c r="J17" s="34"/>
      <c r="K17" s="4"/>
      <c r="L17" s="25"/>
      <c r="M17" s="10"/>
    </row>
    <row r="18" spans="2:16" ht="12.75">
      <c r="B18" s="41">
        <f>ROUND(C7/SQRT(C3),4)</f>
        <v>0.5814</v>
      </c>
      <c r="C18" s="42"/>
      <c r="I18" s="29"/>
      <c r="J18" s="34"/>
      <c r="L18" s="26" t="s">
        <v>14</v>
      </c>
      <c r="M18" s="4" t="s">
        <v>6</v>
      </c>
      <c r="N18" s="27">
        <f>ROUND(TINV(2*L14,L16),3)</f>
        <v>1.729</v>
      </c>
      <c r="O18" s="6" t="s">
        <v>5</v>
      </c>
      <c r="P18" s="27">
        <f>-N18</f>
        <v>-1.729</v>
      </c>
    </row>
    <row r="19" spans="2:16" ht="12.75">
      <c r="B19" s="41"/>
      <c r="C19" s="42"/>
      <c r="I19" s="29"/>
      <c r="J19" s="34"/>
      <c r="K19" s="1"/>
      <c r="M19" s="4" t="s">
        <v>7</v>
      </c>
      <c r="N19" s="27">
        <f>ROUND(TINV(L14,L16),3)</f>
        <v>2.093</v>
      </c>
      <c r="O19" s="6" t="s">
        <v>8</v>
      </c>
      <c r="P19" s="27">
        <f>-N19</f>
        <v>-2.093</v>
      </c>
    </row>
    <row r="20" spans="2:16" ht="12.75">
      <c r="B20" s="41"/>
      <c r="C20" s="42"/>
      <c r="D20" s="14"/>
      <c r="I20" s="29"/>
      <c r="J20" s="34"/>
      <c r="K20" s="1"/>
      <c r="M20" s="4"/>
      <c r="N20" s="27"/>
      <c r="O20" s="6"/>
      <c r="P20" s="27"/>
    </row>
    <row r="21" spans="2:11" ht="12.75">
      <c r="B21" s="44">
        <f>ROUND(B15*B18,4)</f>
        <v>1.2169</v>
      </c>
      <c r="C21" s="42" t="str">
        <f>" = E = margin of error ="</f>
        <v> = E = margin of error =</v>
      </c>
      <c r="D21" s="39"/>
      <c r="E21" s="39"/>
      <c r="F21" s="15"/>
      <c r="G21" s="15"/>
      <c r="I21" s="29"/>
      <c r="J21" s="34"/>
      <c r="K21" s="1" t="s">
        <v>15</v>
      </c>
    </row>
    <row r="22" spans="2:12" ht="12.75">
      <c r="B22" s="44"/>
      <c r="C22" s="39"/>
      <c r="D22" s="39"/>
      <c r="E22" s="39"/>
      <c r="I22" s="29"/>
      <c r="J22" s="34"/>
      <c r="K22" s="32">
        <f>C5-L12</f>
        <v>2.1000000000000014</v>
      </c>
      <c r="L22" t="str">
        <f>" = numerator of test statistic"</f>
        <v> = numerator of test statistic</v>
      </c>
    </row>
    <row r="23" spans="2:18" ht="12.75">
      <c r="B23" s="44"/>
      <c r="C23" s="39"/>
      <c r="D23" s="39"/>
      <c r="E23" s="39"/>
      <c r="F23" s="15"/>
      <c r="I23" s="29"/>
      <c r="J23" s="34"/>
      <c r="K23" s="41">
        <f>C7/SQRT(C3)</f>
        <v>0.5813776741499453</v>
      </c>
      <c r="L23" s="42" t="str">
        <f>" = denominator of test statistic"</f>
        <v> = denominator of test statistic</v>
      </c>
      <c r="M23" s="42"/>
      <c r="N23" s="42"/>
      <c r="O23" s="42"/>
      <c r="P23" s="15"/>
      <c r="Q23" s="15"/>
      <c r="R23" s="15"/>
    </row>
    <row r="24" spans="2:19" ht="12.75">
      <c r="B24" s="16"/>
      <c r="I24" s="29"/>
      <c r="J24" s="34"/>
      <c r="K24" s="42"/>
      <c r="L24" s="42"/>
      <c r="M24" s="42"/>
      <c r="N24" s="42"/>
      <c r="O24" s="42"/>
      <c r="P24" s="15"/>
      <c r="Q24" s="15"/>
      <c r="R24" s="15"/>
      <c r="S24" s="11"/>
    </row>
    <row r="25" spans="2:19" s="14" customFormat="1" ht="12.75">
      <c r="B25" s="31">
        <f>C5-B21</f>
        <v>25.883100000000002</v>
      </c>
      <c r="D25" s="14" t="str">
        <f>"= lower bound of confidence interval"</f>
        <v>= lower bound of confidence interval</v>
      </c>
      <c r="E25"/>
      <c r="I25" s="29"/>
      <c r="J25" s="34"/>
      <c r="K25" s="42"/>
      <c r="L25" s="42"/>
      <c r="M25" s="42"/>
      <c r="N25" s="42"/>
      <c r="O25" s="42"/>
      <c r="P25" s="15"/>
      <c r="Q25" s="15"/>
      <c r="R25" s="15"/>
      <c r="S25"/>
    </row>
    <row r="26" spans="2:19" s="14" customFormat="1" ht="12.75">
      <c r="B26" s="31"/>
      <c r="E26"/>
      <c r="I26" s="37"/>
      <c r="J26" s="34"/>
      <c r="K26" s="22">
        <f>K22/K23</f>
        <v>3.6121098098073547</v>
      </c>
      <c r="L26" t="str">
        <f>" = t = actual value of test statistic"</f>
        <v> = t = actual value of test statistic</v>
      </c>
      <c r="M26"/>
      <c r="N26"/>
      <c r="O26"/>
      <c r="P26"/>
      <c r="Q26" s="11"/>
      <c r="R26"/>
      <c r="S26"/>
    </row>
    <row r="27" spans="2:18" ht="12.75">
      <c r="B27" s="31">
        <f>C5+B21</f>
        <v>28.3169</v>
      </c>
      <c r="C27" s="15"/>
      <c r="D27" s="14" t="str">
        <f>"= upper bound of confidence interval"</f>
        <v>= upper bound of confidence interval</v>
      </c>
      <c r="E27" s="14"/>
      <c r="F27" s="14"/>
      <c r="G27" s="14"/>
      <c r="H27" s="14"/>
      <c r="I27" s="37"/>
      <c r="J27" s="34"/>
      <c r="P27" s="11"/>
      <c r="R27" s="11"/>
    </row>
    <row r="28" spans="9:15" ht="12.75">
      <c r="I28" s="29"/>
      <c r="J28" s="34"/>
      <c r="K28" s="1" t="s">
        <v>4</v>
      </c>
      <c r="L28" s="11"/>
      <c r="M28" s="11"/>
      <c r="N28" s="11"/>
      <c r="O28" s="11"/>
    </row>
    <row r="29" spans="1:21" ht="12.75">
      <c r="A29" s="1"/>
      <c r="I29" s="29"/>
      <c r="J29" s="34"/>
      <c r="N29" s="4" t="str">
        <f>"p-value if this is a 1-tailed test -- lower tail ="</f>
        <v>p-value if this is a 1-tailed test -- lower tail =</v>
      </c>
      <c r="O29" s="8">
        <f>IF(K26&lt;0,TDIST((-K26),L16,1),1-TDIST(K26,L16,1))</f>
        <v>0.9990717119220678</v>
      </c>
      <c r="P29" s="6" t="str">
        <f>"="</f>
        <v>=</v>
      </c>
      <c r="Q29" s="33" t="s">
        <v>16</v>
      </c>
      <c r="R29" s="40">
        <f>1/O29</f>
        <v>1.0009291505973543</v>
      </c>
      <c r="S29" s="40"/>
      <c r="T29" s="40"/>
      <c r="U29" s="40"/>
    </row>
    <row r="30" spans="1:21" ht="12.75">
      <c r="A30" s="1"/>
      <c r="I30" s="29"/>
      <c r="J30" s="36"/>
      <c r="N30" s="4" t="str">
        <f>"p-value if this is a 1-tailed test -- upper tail ="</f>
        <v>p-value if this is a 1-tailed test -- upper tail =</v>
      </c>
      <c r="O30" s="8">
        <f>1-O29</f>
        <v>0.0009282880779322156</v>
      </c>
      <c r="P30" s="6" t="str">
        <f>"="</f>
        <v>=</v>
      </c>
      <c r="Q30" s="33" t="s">
        <v>16</v>
      </c>
      <c r="R30" s="40">
        <f>1/O30</f>
        <v>1077.2517969071891</v>
      </c>
      <c r="S30" s="40"/>
      <c r="T30" s="40"/>
      <c r="U30" s="40"/>
    </row>
    <row r="31" spans="2:21" ht="12.75">
      <c r="B31" s="20"/>
      <c r="C31" s="15"/>
      <c r="D31" s="15"/>
      <c r="I31" s="29"/>
      <c r="J31" s="34"/>
      <c r="N31" s="4" t="str">
        <f>"p-value if this is a 2-tailed test ="</f>
        <v>p-value if this is a 2-tailed test =</v>
      </c>
      <c r="O31" s="8">
        <f>2*MIN(O29,O30)</f>
        <v>0.0018565761558644311</v>
      </c>
      <c r="P31" s="6" t="str">
        <f>"="</f>
        <v>=</v>
      </c>
      <c r="Q31" s="33" t="s">
        <v>16</v>
      </c>
      <c r="R31" s="40">
        <f>1/O31</f>
        <v>538.6258984535946</v>
      </c>
      <c r="S31" s="40"/>
      <c r="T31" s="40"/>
      <c r="U31" s="40"/>
    </row>
    <row r="32" ht="12.75">
      <c r="B32" s="1"/>
    </row>
    <row r="33" ht="12.75">
      <c r="B33" s="1"/>
    </row>
    <row r="36" spans="2:3" ht="12.75">
      <c r="B36" s="8"/>
      <c r="C36" s="7"/>
    </row>
    <row r="37" ht="12.75">
      <c r="B37" s="8"/>
    </row>
    <row r="39" ht="12.75">
      <c r="B39" s="9"/>
    </row>
    <row r="40" spans="6:19" ht="12.75">
      <c r="F40" s="3"/>
      <c r="S40" s="11"/>
    </row>
    <row r="41" spans="11:17" ht="12.75">
      <c r="K41" s="11"/>
      <c r="L41" s="11"/>
      <c r="M41" s="11"/>
      <c r="N41" s="11"/>
      <c r="O41" s="11"/>
      <c r="P41" s="11"/>
      <c r="Q41" s="11"/>
    </row>
    <row r="42" spans="10:18" ht="12.75">
      <c r="J42" s="11"/>
      <c r="L42" s="6"/>
      <c r="R42" s="11"/>
    </row>
    <row r="43" spans="2:19" s="11" customFormat="1" ht="12.75">
      <c r="B43" s="1"/>
      <c r="I43"/>
      <c r="J43"/>
      <c r="K43"/>
      <c r="L43" s="6"/>
      <c r="M43"/>
      <c r="N43"/>
      <c r="O43"/>
      <c r="P43"/>
      <c r="Q43"/>
      <c r="R43"/>
      <c r="S43"/>
    </row>
    <row r="44" ht="12.75">
      <c r="I44" s="11"/>
    </row>
  </sheetData>
  <mergeCells count="10">
    <mergeCell ref="K10:M10"/>
    <mergeCell ref="B18:B20"/>
    <mergeCell ref="C18:C20"/>
    <mergeCell ref="B21:B23"/>
    <mergeCell ref="C21:E23"/>
    <mergeCell ref="R29:U29"/>
    <mergeCell ref="R30:U30"/>
    <mergeCell ref="R31:U31"/>
    <mergeCell ref="K23:K25"/>
    <mergeCell ref="L23:O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blepowsky</dc:creator>
  <cp:keywords/>
  <dc:description/>
  <cp:lastModifiedBy>blepowsky</cp:lastModifiedBy>
  <cp:lastPrinted>2010-04-12T06:00:40Z</cp:lastPrinted>
  <dcterms:created xsi:type="dcterms:W3CDTF">2010-04-12T00:20:41Z</dcterms:created>
  <dcterms:modified xsi:type="dcterms:W3CDTF">2010-04-18T17:18:30Z</dcterms:modified>
  <cp:category/>
  <cp:version/>
  <cp:contentType/>
  <cp:contentStatus/>
</cp:coreProperties>
</file>