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095" windowHeight="9330" tabRatio="758" activeTab="0"/>
  </bookViews>
  <sheets>
    <sheet name="1pop,1dich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<sst xmlns="http://schemas.openxmlformats.org/spreadsheetml/2006/main" count="23" uniqueCount="21">
  <si>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Confidence Interval</t>
  </si>
  <si>
    <t>Context:  1 population, 1 dichotomous variable</t>
  </si>
  <si>
    <t xml:space="preserve">n = </t>
  </si>
  <si>
    <t xml:space="preserve">f = </t>
  </si>
  <si>
    <t xml:space="preserve">c = </t>
  </si>
  <si>
    <t>Null hypothesis:</t>
  </si>
  <si>
    <t>p-value</t>
  </si>
  <si>
    <t>or</t>
  </si>
  <si>
    <t>If 1-tailed:</t>
  </si>
  <si>
    <t>If 2-tailed:</t>
  </si>
  <si>
    <t>and</t>
  </si>
  <si>
    <t>Hypothesis Test</t>
  </si>
  <si>
    <t xml:space="preserve"> &lt;-- Enter n here</t>
  </si>
  <si>
    <t xml:space="preserve"> &lt;-- Enter f here</t>
  </si>
  <si>
    <t xml:space="preserve"> &lt;-- Enter hypothesized value      here</t>
  </si>
  <si>
    <t>Cut-off value(s):</t>
  </si>
  <si>
    <t>Test statistic</t>
  </si>
  <si>
    <t xml:space="preserve"> &lt;-- Enter confidence level here.  (Example:  ".95")</t>
  </si>
  <si>
    <t xml:space="preserve"> &lt;-- Enter significance level alpha here.  (Example: ".05")</t>
  </si>
  <si>
    <t>1 in</t>
  </si>
  <si>
    <t>Prepared by William Lepowsky for the Laney College Math Department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</si>
</sst>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  <numFmt numFmtId="171" formatCode="0.0"/>
    <numFmt numFmtId="172" formatCode="0.000000000000"/>
    <numFmt numFmtId="173" formatCode="0.000000"/>
    <numFmt numFmtId="174" formatCode="0.00000000000000000000"/>
    <numFmt numFmtId="175" formatCode="#,###.##"/>
    <numFmt numFmtId="176" formatCode="0.##############%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164" fontId="0" fillId="0" borderId="0" xfId="0" applyNumberFormat="1" applyAlignment="1">
      <alignment vertic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2" borderId="1" xfId="0" applyFont="1" applyFill="1" applyBorder="1" applyAlignment="1">
      <alignment horizontal="center"/>
    </xf>
    <xf numFmtId="9" fontId="4" fillId="2" borderId="1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2" xfId="0" applyBorder="1" applyAlignment="1">
      <alignment/>
    </xf>
    <xf numFmtId="164" fontId="4" fillId="2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2" xfId="0" applyBorder="1" applyAlignment="1">
      <alignment vertic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70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5" fontId="0" fillId="0" borderId="0" xfId="0" applyNumberFormat="1" applyAlignment="1">
      <alignment horizontal="left"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2.png" /><Relationship Id="rId9" Type="http://schemas.openxmlformats.org/officeDocument/2006/relationships/image" Target="../media/image11.png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Relationship Id="rId12" Type="http://schemas.openxmlformats.org/officeDocument/2006/relationships/image" Target="../media/image10.png" /><Relationship Id="rId13" Type="http://schemas.openxmlformats.org/officeDocument/2006/relationships/image" Target="../media/image14.png" /><Relationship Id="rId1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15</xdr:row>
      <xdr:rowOff>0</xdr:rowOff>
    </xdr:from>
    <xdr:to>
      <xdr:col>3</xdr:col>
      <xdr:colOff>571500</xdr:colOff>
      <xdr:row>15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66825" y="2638425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295275</xdr:colOff>
      <xdr:row>13</xdr:row>
      <xdr:rowOff>9525</xdr:rowOff>
    </xdr:from>
    <xdr:to>
      <xdr:col>10</xdr:col>
      <xdr:colOff>552450</xdr:colOff>
      <xdr:row>13</xdr:row>
      <xdr:rowOff>171450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53125" y="2295525"/>
          <a:ext cx="257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17</xdr:row>
      <xdr:rowOff>152400</xdr:rowOff>
    </xdr:from>
    <xdr:to>
      <xdr:col>5</xdr:col>
      <xdr:colOff>0</xdr:colOff>
      <xdr:row>21</xdr:row>
      <xdr:rowOff>0</xdr:rowOff>
    </xdr:to>
    <xdr:pic>
      <xdr:nvPicPr>
        <xdr:cNvPr id="3" name="Picture 2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86025" y="311467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6</xdr:row>
      <xdr:rowOff>0</xdr:rowOff>
    </xdr:from>
    <xdr:to>
      <xdr:col>2</xdr:col>
      <xdr:colOff>257175</xdr:colOff>
      <xdr:row>7</xdr:row>
      <xdr:rowOff>0</xdr:rowOff>
    </xdr:to>
    <xdr:pic>
      <xdr:nvPicPr>
        <xdr:cNvPr id="4" name="Picture 3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33475" y="1085850"/>
          <a:ext cx="219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6</xdr:row>
      <xdr:rowOff>0</xdr:rowOff>
    </xdr:from>
    <xdr:to>
      <xdr:col>4</xdr:col>
      <xdr:colOff>285750</xdr:colOff>
      <xdr:row>7</xdr:row>
      <xdr:rowOff>0</xdr:rowOff>
    </xdr:to>
    <xdr:pic>
      <xdr:nvPicPr>
        <xdr:cNvPr id="5" name="Picture 3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0" y="1085850"/>
          <a:ext cx="219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22</xdr:row>
      <xdr:rowOff>0</xdr:rowOff>
    </xdr:from>
    <xdr:to>
      <xdr:col>2</xdr:col>
      <xdr:colOff>571500</xdr:colOff>
      <xdr:row>23</xdr:row>
      <xdr:rowOff>0</xdr:rowOff>
    </xdr:to>
    <xdr:pic>
      <xdr:nvPicPr>
        <xdr:cNvPr id="6" name="Picture 33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33475" y="3771900"/>
          <a:ext cx="533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24</xdr:row>
      <xdr:rowOff>0</xdr:rowOff>
    </xdr:from>
    <xdr:to>
      <xdr:col>2</xdr:col>
      <xdr:colOff>542925</xdr:colOff>
      <xdr:row>25</xdr:row>
      <xdr:rowOff>0</xdr:rowOff>
    </xdr:to>
    <xdr:pic>
      <xdr:nvPicPr>
        <xdr:cNvPr id="7" name="Picture 32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4095750"/>
          <a:ext cx="495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533400</xdr:colOff>
      <xdr:row>8</xdr:row>
      <xdr:rowOff>152400</xdr:rowOff>
    </xdr:from>
    <xdr:to>
      <xdr:col>12</xdr:col>
      <xdr:colOff>371475</xdr:colOff>
      <xdr:row>9</xdr:row>
      <xdr:rowOff>152400</xdr:rowOff>
    </xdr:to>
    <xdr:pic>
      <xdr:nvPicPr>
        <xdr:cNvPr id="8" name="Picture 35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00850" y="1562100"/>
          <a:ext cx="447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11</xdr:row>
      <xdr:rowOff>19050</xdr:rowOff>
    </xdr:from>
    <xdr:to>
      <xdr:col>10</xdr:col>
      <xdr:colOff>542925</xdr:colOff>
      <xdr:row>12</xdr:row>
      <xdr:rowOff>0</xdr:rowOff>
    </xdr:to>
    <xdr:pic>
      <xdr:nvPicPr>
        <xdr:cNvPr id="9" name="Picture 36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15025" y="1943100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600075</xdr:colOff>
      <xdr:row>11</xdr:row>
      <xdr:rowOff>9525</xdr:rowOff>
    </xdr:from>
    <xdr:to>
      <xdr:col>15</xdr:col>
      <xdr:colOff>142875</xdr:colOff>
      <xdr:row>11</xdr:row>
      <xdr:rowOff>171450</xdr:rowOff>
    </xdr:to>
    <xdr:pic>
      <xdr:nvPicPr>
        <xdr:cNvPr id="10" name="Picture 38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96325" y="193357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409575</xdr:colOff>
      <xdr:row>19</xdr:row>
      <xdr:rowOff>9525</xdr:rowOff>
    </xdr:from>
    <xdr:to>
      <xdr:col>14</xdr:col>
      <xdr:colOff>390525</xdr:colOff>
      <xdr:row>20</xdr:row>
      <xdr:rowOff>9525</xdr:rowOff>
    </xdr:to>
    <xdr:pic>
      <xdr:nvPicPr>
        <xdr:cNvPr id="11" name="Picture 39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96225" y="3295650"/>
          <a:ext cx="5905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542925</xdr:colOff>
      <xdr:row>20</xdr:row>
      <xdr:rowOff>76200</xdr:rowOff>
    </xdr:from>
    <xdr:to>
      <xdr:col>14</xdr:col>
      <xdr:colOff>533400</xdr:colOff>
      <xdr:row>22</xdr:row>
      <xdr:rowOff>95250</xdr:rowOff>
    </xdr:to>
    <xdr:pic>
      <xdr:nvPicPr>
        <xdr:cNvPr id="12" name="Picture 40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29575" y="3524250"/>
          <a:ext cx="600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14</xdr:row>
      <xdr:rowOff>161925</xdr:rowOff>
    </xdr:from>
    <xdr:to>
      <xdr:col>2</xdr:col>
      <xdr:colOff>561975</xdr:colOff>
      <xdr:row>17</xdr:row>
      <xdr:rowOff>142875</xdr:rowOff>
    </xdr:to>
    <xdr:pic>
      <xdr:nvPicPr>
        <xdr:cNvPr id="13" name="Picture 41"/>
        <xdr:cNvPicPr preferRelativeResize="1">
          <a:picLocks noChangeAspect="1"/>
        </xdr:cNvPicPr>
      </xdr:nvPicPr>
      <xdr:blipFill>
        <a:blip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62050" y="2628900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12</xdr:row>
      <xdr:rowOff>0</xdr:rowOff>
    </xdr:from>
    <xdr:to>
      <xdr:col>2</xdr:col>
      <xdr:colOff>304800</xdr:colOff>
      <xdr:row>12</xdr:row>
      <xdr:rowOff>161925</xdr:rowOff>
    </xdr:to>
    <xdr:pic>
      <xdr:nvPicPr>
        <xdr:cNvPr id="14" name="Picture 42"/>
        <xdr:cNvPicPr preferRelativeResize="1">
          <a:picLocks noChangeAspect="1"/>
        </xdr:cNvPicPr>
      </xdr:nvPicPr>
      <xdr:blipFill>
        <a:blip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76350" y="21050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showGridLines="0" showRowColHeaders="0" tabSelected="1" workbookViewId="0" topLeftCell="A1">
      <selection activeCell="M2" sqref="M2"/>
    </sheetView>
  </sheetViews>
  <sheetFormatPr defaultColWidth="9.140625" defaultRowHeight="12.75"/>
  <cols>
    <col min="1" max="1" width="6.7109375" style="0" customWidth="1"/>
    <col min="2" max="2" width="9.7109375" style="0" customWidth="1"/>
    <col min="10" max="10" width="4.421875" style="0" customWidth="1"/>
    <col min="17" max="17" width="4.7109375" style="0" customWidth="1"/>
    <col min="18" max="18" width="19.57421875" style="0" customWidth="1"/>
  </cols>
  <sheetData>
    <row r="1" spans="1:13" s="21" customFormat="1" ht="15.75">
      <c r="A1" s="20" t="s">
        <v>1</v>
      </c>
      <c r="H1"/>
      <c r="M1" s="37" t="s">
        <v>20</v>
      </c>
    </row>
    <row r="2" ht="13.5" thickBot="1"/>
    <row r="3" spans="2:9" ht="14.25" thickBot="1" thickTop="1">
      <c r="B3" s="4" t="s">
        <v>2</v>
      </c>
      <c r="C3" s="26">
        <v>1000</v>
      </c>
      <c r="D3" s="11" t="s">
        <v>12</v>
      </c>
      <c r="G3" s="4"/>
      <c r="H3" s="31"/>
      <c r="I3" s="11"/>
    </row>
    <row r="4" spans="2:8" ht="14.25" thickBot="1" thickTop="1">
      <c r="B4" s="4"/>
      <c r="C4" s="5"/>
      <c r="G4" s="4"/>
      <c r="H4" s="19"/>
    </row>
    <row r="5" spans="2:9" ht="14.25" thickBot="1" thickTop="1">
      <c r="B5" s="4" t="s">
        <v>3</v>
      </c>
      <c r="C5" s="26">
        <v>580</v>
      </c>
      <c r="D5" s="11" t="s">
        <v>13</v>
      </c>
      <c r="G5" s="4"/>
      <c r="H5" s="31"/>
      <c r="I5" s="11"/>
    </row>
    <row r="6" spans="1:8" ht="13.5" thickTop="1">
      <c r="A6" s="4"/>
      <c r="B6" s="5"/>
      <c r="C6" s="11"/>
      <c r="F6" s="4"/>
      <c r="G6" s="5"/>
      <c r="H6" s="11"/>
    </row>
    <row r="7" spans="2:9" ht="12.75">
      <c r="B7" s="23">
        <f>C5/C3</f>
        <v>0.58</v>
      </c>
      <c r="C7" s="7"/>
      <c r="D7" s="14">
        <f>1-B7</f>
        <v>0.42000000000000004</v>
      </c>
      <c r="E7" s="7"/>
      <c r="F7" s="15"/>
      <c r="G7" s="23"/>
      <c r="H7" s="13"/>
      <c r="I7" s="9"/>
    </row>
    <row r="9" spans="1:10" ht="12.75">
      <c r="A9" s="1" t="s">
        <v>0</v>
      </c>
      <c r="I9" s="32"/>
      <c r="J9" s="19" t="s">
        <v>11</v>
      </c>
    </row>
    <row r="10" spans="2:13" ht="13.5" thickBot="1">
      <c r="B10" s="1"/>
      <c r="I10" s="32"/>
      <c r="J10" s="19"/>
      <c r="K10" s="39" t="s">
        <v>5</v>
      </c>
      <c r="L10" s="40"/>
      <c r="M10" s="40"/>
    </row>
    <row r="11" spans="1:13" ht="14.25" thickBot="1" thickTop="1">
      <c r="A11" s="4" t="s">
        <v>4</v>
      </c>
      <c r="B11" s="27">
        <v>0.95</v>
      </c>
      <c r="C11" s="11" t="s">
        <v>17</v>
      </c>
      <c r="F11" s="1"/>
      <c r="I11" s="32"/>
      <c r="J11" s="19"/>
      <c r="K11" s="22"/>
      <c r="L11" s="17"/>
      <c r="M11" s="17"/>
    </row>
    <row r="12" spans="1:13" ht="14.25" thickBot="1" thickTop="1">
      <c r="A12" s="4"/>
      <c r="B12" s="28"/>
      <c r="C12" s="11"/>
      <c r="F12" s="1"/>
      <c r="I12" s="32"/>
      <c r="J12" s="19"/>
      <c r="K12" s="22"/>
      <c r="L12" s="33">
        <v>0.5</v>
      </c>
      <c r="M12" s="11" t="s">
        <v>14</v>
      </c>
    </row>
    <row r="13" spans="2:13" ht="14.25" thickBot="1" thickTop="1">
      <c r="B13" s="2">
        <f>-ROUND(NORMSINV((1-B11)/2),3)</f>
        <v>1.96</v>
      </c>
      <c r="C13" t="str">
        <f>"=       = positive z cut-off-value"</f>
        <v>=       = positive z cut-off-value</v>
      </c>
      <c r="I13" s="32"/>
      <c r="J13" s="19"/>
      <c r="K13" s="22"/>
      <c r="L13" s="17"/>
      <c r="M13" s="17"/>
    </row>
    <row r="14" spans="2:13" ht="14.25" thickBot="1" thickTop="1">
      <c r="B14" s="2">
        <f>-B13</f>
        <v>-1.96</v>
      </c>
      <c r="C14" t="str">
        <f>" = negative z cut-off value"</f>
        <v> = negative z cut-off value</v>
      </c>
      <c r="F14" s="2"/>
      <c r="I14" s="32"/>
      <c r="J14" s="34"/>
      <c r="K14" s="4"/>
      <c r="L14" s="27">
        <v>0.05</v>
      </c>
      <c r="M14" s="11" t="s">
        <v>18</v>
      </c>
    </row>
    <row r="15" spans="6:13" ht="13.5" thickTop="1">
      <c r="F15" s="1"/>
      <c r="I15" s="32"/>
      <c r="J15" s="34"/>
      <c r="K15" s="4"/>
      <c r="L15" s="28"/>
      <c r="M15" s="11"/>
    </row>
    <row r="16" spans="2:16" ht="12.75">
      <c r="B16" s="41">
        <f>SQRT(B7*D7/C3)</f>
        <v>0.015607690412101338</v>
      </c>
      <c r="C16" s="43"/>
      <c r="I16" s="32"/>
      <c r="J16" s="34"/>
      <c r="L16" s="29" t="s">
        <v>15</v>
      </c>
      <c r="M16" s="4" t="s">
        <v>8</v>
      </c>
      <c r="N16" s="30">
        <f>-ROUND(NORMSINV(L14),3)</f>
        <v>1.645</v>
      </c>
      <c r="O16" s="6" t="s">
        <v>7</v>
      </c>
      <c r="P16" s="30">
        <f>-N16</f>
        <v>-1.645</v>
      </c>
    </row>
    <row r="17" spans="2:16" ht="12.75">
      <c r="B17" s="41"/>
      <c r="C17" s="43"/>
      <c r="D17" s="16"/>
      <c r="I17" s="32"/>
      <c r="J17" s="34"/>
      <c r="K17" s="1"/>
      <c r="M17" s="4" t="s">
        <v>9</v>
      </c>
      <c r="N17" s="30">
        <f>ROUND(NORMSINV(L14/2),3)</f>
        <v>-1.96</v>
      </c>
      <c r="O17" s="6" t="s">
        <v>10</v>
      </c>
      <c r="P17" s="30">
        <f>-N17</f>
        <v>1.96</v>
      </c>
    </row>
    <row r="18" spans="2:16" ht="12.75">
      <c r="B18" s="41"/>
      <c r="C18" s="43"/>
      <c r="D18" s="16"/>
      <c r="I18" s="32"/>
      <c r="J18" s="34"/>
      <c r="K18" s="1"/>
      <c r="M18" s="4"/>
      <c r="N18" s="30"/>
      <c r="O18" s="6"/>
      <c r="P18" s="30"/>
    </row>
    <row r="19" spans="2:11" ht="12.75">
      <c r="B19" s="42">
        <f>B13*B16</f>
        <v>0.030591073207718623</v>
      </c>
      <c r="C19" s="43" t="str">
        <f>" = E = margin of error ="</f>
        <v> = E = margin of error =</v>
      </c>
      <c r="D19" s="40"/>
      <c r="E19" s="40"/>
      <c r="F19" s="40"/>
      <c r="G19" s="17"/>
      <c r="I19" s="32"/>
      <c r="J19" s="34"/>
      <c r="K19" s="1" t="s">
        <v>16</v>
      </c>
    </row>
    <row r="20" spans="2:12" ht="12.75">
      <c r="B20" s="42"/>
      <c r="C20" s="40"/>
      <c r="D20" s="40"/>
      <c r="E20" s="40"/>
      <c r="F20" s="40"/>
      <c r="G20" s="17"/>
      <c r="I20" s="32"/>
      <c r="J20" s="34"/>
      <c r="K20" s="24">
        <f>B7-L12</f>
        <v>0.07999999999999996</v>
      </c>
      <c r="L20" t="str">
        <f>"= numerator of test statistic"</f>
        <v>= numerator of test statistic</v>
      </c>
    </row>
    <row r="21" spans="2:18" ht="12.75">
      <c r="B21" s="42"/>
      <c r="C21" s="40"/>
      <c r="D21" s="40"/>
      <c r="E21" s="40"/>
      <c r="F21" s="40"/>
      <c r="I21" s="32"/>
      <c r="J21" s="34"/>
      <c r="K21" s="41">
        <f>SQRT(L12*(1-L12)/C3)</f>
        <v>0.015811388300841896</v>
      </c>
      <c r="L21" s="43" t="str">
        <f>"= denominator of test statistic"</f>
        <v>= denominator of test statistic</v>
      </c>
      <c r="M21" s="43"/>
      <c r="N21" s="43"/>
      <c r="O21" s="43"/>
      <c r="P21" s="17"/>
      <c r="Q21" s="17"/>
      <c r="R21" s="17"/>
    </row>
    <row r="22" spans="2:19" ht="12.75">
      <c r="B22" s="18"/>
      <c r="I22" s="32"/>
      <c r="J22" s="34"/>
      <c r="K22" s="43"/>
      <c r="L22" s="43"/>
      <c r="M22" s="43"/>
      <c r="N22" s="43"/>
      <c r="O22" s="43"/>
      <c r="P22" s="17"/>
      <c r="Q22" s="17"/>
      <c r="R22" s="17"/>
      <c r="S22" s="12"/>
    </row>
    <row r="23" spans="1:18" ht="12.75">
      <c r="A23" s="16"/>
      <c r="B23" s="18">
        <f>ROUND(B7-B19,3)</f>
        <v>0.549</v>
      </c>
      <c r="C23" s="16"/>
      <c r="D23" s="16" t="str">
        <f>"= lower bound of confidence interval"</f>
        <v>= lower bound of confidence interval</v>
      </c>
      <c r="F23" s="16"/>
      <c r="G23" s="16"/>
      <c r="H23" s="16"/>
      <c r="I23" s="32"/>
      <c r="J23" s="34"/>
      <c r="K23" s="43"/>
      <c r="L23" s="43"/>
      <c r="M23" s="43"/>
      <c r="N23" s="43"/>
      <c r="O23" s="43"/>
      <c r="P23" s="17"/>
      <c r="Q23" s="17"/>
      <c r="R23" s="17"/>
    </row>
    <row r="24" spans="1:17" ht="12.75">
      <c r="A24" s="16"/>
      <c r="B24" s="18"/>
      <c r="C24" s="16"/>
      <c r="D24" s="16"/>
      <c r="F24" s="16"/>
      <c r="G24" s="16"/>
      <c r="H24" s="16"/>
      <c r="I24" s="36"/>
      <c r="J24" s="34"/>
      <c r="K24" s="25">
        <f>K20/K21</f>
        <v>5.059644256269404</v>
      </c>
      <c r="L24" t="str">
        <f>"= z = actual value of test statistic"</f>
        <v>= z = actual value of test statistic</v>
      </c>
      <c r="Q24" s="12"/>
    </row>
    <row r="25" spans="1:19" s="16" customFormat="1" ht="12.75">
      <c r="A25"/>
      <c r="B25" s="18">
        <f>ROUND(B7+B19,3)</f>
        <v>0.611</v>
      </c>
      <c r="C25" s="17"/>
      <c r="D25" s="16" t="str">
        <f>"= upper bound of confidence interval"</f>
        <v>= upper bound of confidence interval</v>
      </c>
      <c r="I25" s="36"/>
      <c r="J25" s="34"/>
      <c r="K25"/>
      <c r="L25"/>
      <c r="M25"/>
      <c r="N25"/>
      <c r="O25"/>
      <c r="P25" s="12"/>
      <c r="Q25"/>
      <c r="R25" s="12"/>
      <c r="S25"/>
    </row>
    <row r="26" spans="1:19" s="16" customFormat="1" ht="12.75">
      <c r="A26"/>
      <c r="B26"/>
      <c r="C26"/>
      <c r="D26"/>
      <c r="E26"/>
      <c r="F26"/>
      <c r="G26"/>
      <c r="H26"/>
      <c r="I26" s="32"/>
      <c r="J26" s="34"/>
      <c r="K26" s="1" t="s">
        <v>6</v>
      </c>
      <c r="L26" s="12"/>
      <c r="M26" s="12"/>
      <c r="N26" s="12"/>
      <c r="O26" s="12"/>
      <c r="P26"/>
      <c r="Q26"/>
      <c r="R26"/>
      <c r="S26"/>
    </row>
    <row r="27" spans="1:21" ht="12.75">
      <c r="A27" s="1"/>
      <c r="I27" s="32"/>
      <c r="J27" s="34"/>
      <c r="N27" s="4" t="str">
        <f>"p-value if this is a 1-tailed test -- upper tail ="</f>
        <v>p-value if this is a 1-tailed test -- upper tail =</v>
      </c>
      <c r="O27" s="9">
        <f>1-NORMSDIST(K24)</f>
        <v>2.1001969885414695E-07</v>
      </c>
      <c r="P27" s="6" t="str">
        <f>"="</f>
        <v>=</v>
      </c>
      <c r="Q27" t="s">
        <v>19</v>
      </c>
      <c r="R27" s="44">
        <f>IF(O27=0,"more than a billion -- in other words, the p-value is less than 1 in a billion",IF(ROUND(1/O27,1)=1,ROUND(1/O27,2),IF(O27&lt;1/1000000000,"more than a billion -- in other words, the p-value is less than 1 in a billion",IF((1/O27)&gt;=10000,INT((1/O27)/10^(INT(LOG((1/O27),10))-2))*10^(INT(LOG((1/O27),10))-2),IF((1/O27)&gt;=100,ROUND((1/O27),0),ROUND((1/O27),1))))))</f>
        <v>4760000</v>
      </c>
      <c r="T27" s="38"/>
      <c r="U27" s="38"/>
    </row>
    <row r="28" spans="1:21" ht="12.75">
      <c r="A28" s="1"/>
      <c r="I28" s="32"/>
      <c r="J28" s="34"/>
      <c r="N28" s="4"/>
      <c r="O28" s="9"/>
      <c r="P28" s="45" t="str">
        <f>IF(O27=0,"",IF(O27&lt;0.01,"=",""))</f>
        <v>=</v>
      </c>
      <c r="Q28" s="46">
        <f>IF(O27=0,"",IF(O27&lt;0.01,ROUND(O27,1-INT(LOG(O27,10))),""))</f>
        <v>2.1E-07</v>
      </c>
      <c r="R28" s="40"/>
      <c r="T28" s="38"/>
      <c r="U28" s="38"/>
    </row>
    <row r="29" spans="1:21" ht="12.75">
      <c r="A29" s="1"/>
      <c r="I29" s="32"/>
      <c r="J29" s="35"/>
      <c r="N29" s="4" t="str">
        <f>"p-value if this is a 1-tailed test -- lower tail ="</f>
        <v>p-value if this is a 1-tailed test -- lower tail =</v>
      </c>
      <c r="O29" s="9">
        <f>1-O27</f>
        <v>0.9999997899803011</v>
      </c>
      <c r="P29" s="6" t="str">
        <f>"="</f>
        <v>=</v>
      </c>
      <c r="Q29" t="s">
        <v>19</v>
      </c>
      <c r="R29" s="44">
        <f>IF(O29=0,"more than a billion -- in other words, the p-value is less than 1 in a billion",IF(ROUND(1/O29,1)=1,ROUND(1/O29,2),IF(O29&lt;1/1000000000,"more than a billion -- in other words, the p-value is less than 1 in a billion",IF((1/O29)&gt;=10000,INT((1/O29)/10^(INT(LOG((1/O29),10))-2))*10^(INT(LOG((1/O29),10))-2),IF((1/O29)&gt;=100,ROUND((1/O29),0),ROUND((1/O29),1))))))</f>
        <v>1</v>
      </c>
      <c r="S29" s="38"/>
      <c r="T29" s="38"/>
      <c r="U29" s="38"/>
    </row>
    <row r="30" spans="1:21" ht="12.75">
      <c r="A30" s="1"/>
      <c r="I30" s="32"/>
      <c r="J30" s="35"/>
      <c r="N30" s="4"/>
      <c r="O30" s="9"/>
      <c r="P30" s="45">
        <f>IF(O29=0,"",IF(O29&lt;0.01,"=",""))</f>
      </c>
      <c r="Q30" s="46">
        <f>IF(O29=0,"",IF(O29&lt;0.01,ROUND(O29,1-INT(LOG(O29,10))),""))</f>
      </c>
      <c r="R30" s="40"/>
      <c r="S30" s="38"/>
      <c r="T30" s="38"/>
      <c r="U30" s="38"/>
    </row>
    <row r="31" spans="2:21" ht="12.75">
      <c r="B31" s="22"/>
      <c r="C31" s="17"/>
      <c r="D31" s="17"/>
      <c r="I31" s="32"/>
      <c r="J31" s="34"/>
      <c r="N31" s="4" t="str">
        <f>"p-value if this is a 2-tailed test ="</f>
        <v>p-value if this is a 2-tailed test =</v>
      </c>
      <c r="O31" s="9">
        <f>2*MIN(O27:O29)</f>
        <v>4.200393977082939E-07</v>
      </c>
      <c r="P31" s="6" t="str">
        <f>"="</f>
        <v>=</v>
      </c>
      <c r="Q31" t="s">
        <v>19</v>
      </c>
      <c r="R31" s="44">
        <f>IF(O31=0,"more than a billion -- in other words, the p-value is less than 1 in a billion",IF(ROUND(1/O31,1)=1,ROUND(1/O31,2),IF(O31&lt;1/1000000000,"more than a billion -- in other words, the p-value is less than 1 in a billion",IF((1/O31)&gt;=10000,INT((1/O31)/10^(INT(LOG((1/O31),10))-2))*10^(INT(LOG((1/O31),10))-2),IF((1/O31)&gt;=100,ROUND((1/O31),0),ROUND((1/O31),1))))))</f>
        <v>2380000</v>
      </c>
      <c r="S31" s="38"/>
      <c r="T31" s="38"/>
      <c r="U31" s="38"/>
    </row>
    <row r="32" ht="12.75">
      <c r="B32" s="1"/>
    </row>
    <row r="33" ht="12.75">
      <c r="B33" s="1"/>
    </row>
    <row r="36" spans="2:3" ht="12.75">
      <c r="B36" s="9"/>
      <c r="C36" s="8"/>
    </row>
    <row r="37" ht="12.75">
      <c r="B37" s="9"/>
    </row>
    <row r="39" ht="12.75">
      <c r="B39" s="10"/>
    </row>
    <row r="40" spans="6:19" ht="12.75">
      <c r="F40" s="3"/>
      <c r="S40" s="12"/>
    </row>
    <row r="41" spans="11:17" ht="12.75">
      <c r="K41" s="12"/>
      <c r="L41" s="12"/>
      <c r="M41" s="12"/>
      <c r="N41" s="12"/>
      <c r="O41" s="12"/>
      <c r="P41" s="12"/>
      <c r="Q41" s="12"/>
    </row>
    <row r="42" spans="10:18" ht="12.75">
      <c r="J42" s="12"/>
      <c r="L42" s="6"/>
      <c r="R42" s="12"/>
    </row>
    <row r="43" spans="1:12" ht="12.75">
      <c r="A43" s="12"/>
      <c r="B43" s="1"/>
      <c r="C43" s="12"/>
      <c r="D43" s="12"/>
      <c r="E43" s="12"/>
      <c r="F43" s="12"/>
      <c r="G43" s="12"/>
      <c r="H43" s="12"/>
      <c r="L43" s="6"/>
    </row>
    <row r="44" ht="12.75">
      <c r="I44" s="12"/>
    </row>
    <row r="45" spans="1:19" s="12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</sheetData>
  <mergeCells count="9">
    <mergeCell ref="K21:K23"/>
    <mergeCell ref="L21:O23"/>
    <mergeCell ref="Q28:R28"/>
    <mergeCell ref="Q30:R30"/>
    <mergeCell ref="K10:M10"/>
    <mergeCell ref="B16:B18"/>
    <mergeCell ref="B19:B21"/>
    <mergeCell ref="C19:F21"/>
    <mergeCell ref="C16:C1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blepowsky</dc:creator>
  <cp:keywords/>
  <dc:description/>
  <cp:lastModifiedBy>blepowsky</cp:lastModifiedBy>
  <cp:lastPrinted>2010-04-12T06:00:40Z</cp:lastPrinted>
  <dcterms:created xsi:type="dcterms:W3CDTF">2010-04-12T00:20:41Z</dcterms:created>
  <dcterms:modified xsi:type="dcterms:W3CDTF">2010-05-14T14:06:37Z</dcterms:modified>
  <cp:category/>
  <cp:version/>
  <cp:contentType/>
  <cp:contentStatus/>
</cp:coreProperties>
</file>