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0" windowWidth="19095" windowHeight="9330" tabRatio="758" activeTab="0"/>
  </bookViews>
  <sheets>
    <sheet name="2pops,1dich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<sst xmlns="http://schemas.openxmlformats.org/spreadsheetml/2006/main" count="22" uniqueCount="17">
  <si>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Confidence Interval</t>
  </si>
  <si>
    <t>Context:  2 populations, 1 dichotomous variable</t>
  </si>
  <si>
    <t xml:space="preserve">c = </t>
  </si>
  <si>
    <t>Null hypothesis:</t>
  </si>
  <si>
    <t>p-value</t>
  </si>
  <si>
    <t>or</t>
  </si>
  <si>
    <t>If 1-tailed:</t>
  </si>
  <si>
    <t>If 2-tailed:</t>
  </si>
  <si>
    <t>and</t>
  </si>
  <si>
    <t>Hypothesis Test</t>
  </si>
  <si>
    <t xml:space="preserve"> &lt;-- Enter        here</t>
  </si>
  <si>
    <t>Cut-off value(s):</t>
  </si>
  <si>
    <t>Test statistic</t>
  </si>
  <si>
    <t xml:space="preserve"> &lt;-- Enter confidence level here.  (Example:  ".95")</t>
  </si>
  <si>
    <t xml:space="preserve"> &lt;-- Enter significance level alpha here.  (Example: ".05")</t>
  </si>
  <si>
    <t>1 in</t>
  </si>
  <si>
    <t>Prepared by William Lepowsky for the Laney College Math Department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</si>
</sst>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"/>
    <numFmt numFmtId="171" formatCode="0.0"/>
    <numFmt numFmtId="172" formatCode="0.000000000000"/>
    <numFmt numFmtId="173" formatCode="0.000000"/>
    <numFmt numFmtId="174" formatCode="0.00000000000000000000"/>
    <numFmt numFmtId="175" formatCode="#,###.##"/>
    <numFmt numFmtId="176" formatCode="0.##############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164" fontId="0" fillId="0" borderId="0" xfId="0" applyNumberFormat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2" xfId="0" applyBorder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70" fontId="0" fillId="0" borderId="0" xfId="0" applyNumberFormat="1" applyAlignment="1">
      <alignment vertical="center"/>
    </xf>
    <xf numFmtId="0" fontId="2" fillId="0" borderId="0" xfId="0" applyFont="1" applyAlignment="1">
      <alignment/>
    </xf>
    <xf numFmtId="175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Relationship Id="rId10" Type="http://schemas.openxmlformats.org/officeDocument/2006/relationships/image" Target="../media/image24.png" /><Relationship Id="rId11" Type="http://schemas.openxmlformats.org/officeDocument/2006/relationships/image" Target="../media/image25.png" /><Relationship Id="rId12" Type="http://schemas.openxmlformats.org/officeDocument/2006/relationships/image" Target="../media/image26.png" /><Relationship Id="rId13" Type="http://schemas.openxmlformats.org/officeDocument/2006/relationships/image" Target="../media/image27.png" /><Relationship Id="rId14" Type="http://schemas.openxmlformats.org/officeDocument/2006/relationships/image" Target="../media/image8.png" /><Relationship Id="rId15" Type="http://schemas.openxmlformats.org/officeDocument/2006/relationships/image" Target="../media/image14.png" /><Relationship Id="rId16" Type="http://schemas.openxmlformats.org/officeDocument/2006/relationships/image" Target="../media/image2.png" /><Relationship Id="rId17" Type="http://schemas.openxmlformats.org/officeDocument/2006/relationships/image" Target="../media/image3.png" /><Relationship Id="rId18" Type="http://schemas.openxmlformats.org/officeDocument/2006/relationships/image" Target="../media/image1.png" /><Relationship Id="rId19" Type="http://schemas.openxmlformats.org/officeDocument/2006/relationships/image" Target="../media/image4.png" /><Relationship Id="rId20" Type="http://schemas.openxmlformats.org/officeDocument/2006/relationships/image" Target="../media/image6.png" /><Relationship Id="rId21" Type="http://schemas.openxmlformats.org/officeDocument/2006/relationships/image" Target="../media/image7.png" /><Relationship Id="rId22" Type="http://schemas.openxmlformats.org/officeDocument/2006/relationships/image" Target="../media/image9.png" /><Relationship Id="rId23" Type="http://schemas.openxmlformats.org/officeDocument/2006/relationships/image" Target="../media/image10.png" /><Relationship Id="rId24" Type="http://schemas.openxmlformats.org/officeDocument/2006/relationships/image" Target="../media/image11.png" /><Relationship Id="rId25" Type="http://schemas.openxmlformats.org/officeDocument/2006/relationships/image" Target="../media/image12.png" /><Relationship Id="rId26" Type="http://schemas.openxmlformats.org/officeDocument/2006/relationships/image" Target="../media/image13.png" /><Relationship Id="rId2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15</xdr:row>
      <xdr:rowOff>0</xdr:rowOff>
    </xdr:from>
    <xdr:to>
      <xdr:col>3</xdr:col>
      <xdr:colOff>571500</xdr:colOff>
      <xdr:row>15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66825" y="2581275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2</xdr:row>
      <xdr:rowOff>0</xdr:rowOff>
    </xdr:from>
    <xdr:to>
      <xdr:col>1</xdr:col>
      <xdr:colOff>571500</xdr:colOff>
      <xdr:row>2</xdr:row>
      <xdr:rowOff>161925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33425" y="3714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</xdr:row>
      <xdr:rowOff>161925</xdr:rowOff>
    </xdr:from>
    <xdr:to>
      <xdr:col>6</xdr:col>
      <xdr:colOff>533400</xdr:colOff>
      <xdr:row>2</xdr:row>
      <xdr:rowOff>152400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81425" y="3619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4</xdr:row>
      <xdr:rowOff>0</xdr:rowOff>
    </xdr:from>
    <xdr:to>
      <xdr:col>1</xdr:col>
      <xdr:colOff>552450</xdr:colOff>
      <xdr:row>4</xdr:row>
      <xdr:rowOff>161925</xdr:rowOff>
    </xdr:to>
    <xdr:pic>
      <xdr:nvPicPr>
        <xdr:cNvPr id="4" name="Picture 7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2475" y="7334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4</xdr:row>
      <xdr:rowOff>9525</xdr:rowOff>
    </xdr:from>
    <xdr:to>
      <xdr:col>6</xdr:col>
      <xdr:colOff>495300</xdr:colOff>
      <xdr:row>4</xdr:row>
      <xdr:rowOff>171450</xdr:rowOff>
    </xdr:to>
    <xdr:pic>
      <xdr:nvPicPr>
        <xdr:cNvPr id="5" name="Picture 7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81425" y="74295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6</xdr:row>
      <xdr:rowOff>0</xdr:rowOff>
    </xdr:from>
    <xdr:to>
      <xdr:col>2</xdr:col>
      <xdr:colOff>314325</xdr:colOff>
      <xdr:row>7</xdr:row>
      <xdr:rowOff>0</xdr:rowOff>
    </xdr:to>
    <xdr:pic>
      <xdr:nvPicPr>
        <xdr:cNvPr id="6" name="Picture 8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23950" y="10858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6</xdr:row>
      <xdr:rowOff>9525</xdr:rowOff>
    </xdr:from>
    <xdr:to>
      <xdr:col>7</xdr:col>
      <xdr:colOff>333375</xdr:colOff>
      <xdr:row>7</xdr:row>
      <xdr:rowOff>9525</xdr:rowOff>
    </xdr:to>
    <xdr:pic>
      <xdr:nvPicPr>
        <xdr:cNvPr id="7" name="Picture 8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191000" y="10953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21</xdr:row>
      <xdr:rowOff>9525</xdr:rowOff>
    </xdr:from>
    <xdr:to>
      <xdr:col>3</xdr:col>
      <xdr:colOff>133350</xdr:colOff>
      <xdr:row>22</xdr:row>
      <xdr:rowOff>9525</xdr:rowOff>
    </xdr:to>
    <xdr:pic>
      <xdr:nvPicPr>
        <xdr:cNvPr id="8" name="Picture 84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52525" y="3562350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23</xdr:row>
      <xdr:rowOff>0</xdr:rowOff>
    </xdr:from>
    <xdr:to>
      <xdr:col>3</xdr:col>
      <xdr:colOff>485775</xdr:colOff>
      <xdr:row>24</xdr:row>
      <xdr:rowOff>0</xdr:rowOff>
    </xdr:to>
    <xdr:pic>
      <xdr:nvPicPr>
        <xdr:cNvPr id="9" name="Picture 83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3876675"/>
          <a:ext cx="1047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25</xdr:row>
      <xdr:rowOff>0</xdr:rowOff>
    </xdr:from>
    <xdr:to>
      <xdr:col>3</xdr:col>
      <xdr:colOff>485775</xdr:colOff>
      <xdr:row>26</xdr:row>
      <xdr:rowOff>0</xdr:rowOff>
    </xdr:to>
    <xdr:pic>
      <xdr:nvPicPr>
        <xdr:cNvPr id="10" name="Picture 8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0" y="4200525"/>
          <a:ext cx="1047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14</xdr:row>
      <xdr:rowOff>152400</xdr:rowOff>
    </xdr:from>
    <xdr:to>
      <xdr:col>3</xdr:col>
      <xdr:colOff>466725</xdr:colOff>
      <xdr:row>18</xdr:row>
      <xdr:rowOff>0</xdr:rowOff>
    </xdr:to>
    <xdr:pic>
      <xdr:nvPicPr>
        <xdr:cNvPr id="11" name="Picture 81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23950" y="2571750"/>
          <a:ext cx="1047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18</xdr:row>
      <xdr:rowOff>9525</xdr:rowOff>
    </xdr:from>
    <xdr:to>
      <xdr:col>5</xdr:col>
      <xdr:colOff>600075</xdr:colOff>
      <xdr:row>21</xdr:row>
      <xdr:rowOff>19050</xdr:rowOff>
    </xdr:to>
    <xdr:pic>
      <xdr:nvPicPr>
        <xdr:cNvPr id="12" name="Picture 80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66975" y="3076575"/>
          <a:ext cx="1057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8</xdr:row>
      <xdr:rowOff>152400</xdr:rowOff>
    </xdr:from>
    <xdr:to>
      <xdr:col>12</xdr:col>
      <xdr:colOff>342900</xdr:colOff>
      <xdr:row>9</xdr:row>
      <xdr:rowOff>152400</xdr:rowOff>
    </xdr:to>
    <xdr:pic>
      <xdr:nvPicPr>
        <xdr:cNvPr id="13" name="Picture 79"/>
        <xdr:cNvPicPr preferRelativeResize="1">
          <a:picLocks noChangeAspect="1"/>
        </xdr:cNvPicPr>
      </xdr:nvPicPr>
      <xdr:blipFill>
        <a:blip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19925" y="1562100"/>
          <a:ext cx="514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14</xdr:row>
      <xdr:rowOff>152400</xdr:rowOff>
    </xdr:from>
    <xdr:to>
      <xdr:col>12</xdr:col>
      <xdr:colOff>19050</xdr:colOff>
      <xdr:row>15</xdr:row>
      <xdr:rowOff>152400</xdr:rowOff>
    </xdr:to>
    <xdr:pic>
      <xdr:nvPicPr>
        <xdr:cNvPr id="14" name="Picture 78"/>
        <xdr:cNvPicPr preferRelativeResize="1">
          <a:picLocks noChangeAspect="1"/>
        </xdr:cNvPicPr>
      </xdr:nvPicPr>
      <xdr:blipFill>
        <a:blip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19875" y="2571750"/>
          <a:ext cx="590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15</xdr:row>
      <xdr:rowOff>152400</xdr:rowOff>
    </xdr:from>
    <xdr:to>
      <xdr:col>11</xdr:col>
      <xdr:colOff>552450</xdr:colOff>
      <xdr:row>16</xdr:row>
      <xdr:rowOff>152400</xdr:rowOff>
    </xdr:to>
    <xdr:pic>
      <xdr:nvPicPr>
        <xdr:cNvPr id="15" name="Picture 77"/>
        <xdr:cNvPicPr preferRelativeResize="1">
          <a:picLocks noChangeAspect="1"/>
        </xdr:cNvPicPr>
      </xdr:nvPicPr>
      <xdr:blipFill>
        <a:blip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10350" y="2733675"/>
          <a:ext cx="5238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6</xdr:row>
      <xdr:rowOff>9525</xdr:rowOff>
    </xdr:from>
    <xdr:to>
      <xdr:col>4</xdr:col>
      <xdr:colOff>314325</xdr:colOff>
      <xdr:row>7</xdr:row>
      <xdr:rowOff>9525</xdr:rowOff>
    </xdr:to>
    <xdr:pic>
      <xdr:nvPicPr>
        <xdr:cNvPr id="16" name="Picture 90"/>
        <xdr:cNvPicPr preferRelativeResize="1">
          <a:picLocks noChangeAspect="1"/>
        </xdr:cNvPicPr>
      </xdr:nvPicPr>
      <xdr:blipFill>
        <a:blip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43150" y="10953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6</xdr:row>
      <xdr:rowOff>9525</xdr:rowOff>
    </xdr:from>
    <xdr:to>
      <xdr:col>9</xdr:col>
      <xdr:colOff>342900</xdr:colOff>
      <xdr:row>7</xdr:row>
      <xdr:rowOff>9525</xdr:rowOff>
    </xdr:to>
    <xdr:pic>
      <xdr:nvPicPr>
        <xdr:cNvPr id="17" name="Picture 89"/>
        <xdr:cNvPicPr preferRelativeResize="1">
          <a:picLocks noChangeAspect="1"/>
        </xdr:cNvPicPr>
      </xdr:nvPicPr>
      <xdr:blipFill>
        <a:blip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19725" y="1095375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17</xdr:row>
      <xdr:rowOff>47625</xdr:rowOff>
    </xdr:from>
    <xdr:to>
      <xdr:col>13</xdr:col>
      <xdr:colOff>38100</xdr:colOff>
      <xdr:row>19</xdr:row>
      <xdr:rowOff>66675</xdr:rowOff>
    </xdr:to>
    <xdr:pic>
      <xdr:nvPicPr>
        <xdr:cNvPr id="18" name="Picture 91"/>
        <xdr:cNvPicPr preferRelativeResize="1">
          <a:picLocks noChangeAspect="1"/>
        </xdr:cNvPicPr>
      </xdr:nvPicPr>
      <xdr:blipFill>
        <a:blip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10350" y="2952750"/>
          <a:ext cx="1228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21</xdr:row>
      <xdr:rowOff>9525</xdr:rowOff>
    </xdr:from>
    <xdr:to>
      <xdr:col>17</xdr:col>
      <xdr:colOff>609600</xdr:colOff>
      <xdr:row>22</xdr:row>
      <xdr:rowOff>28575</xdr:rowOff>
    </xdr:to>
    <xdr:pic>
      <xdr:nvPicPr>
        <xdr:cNvPr id="19" name="Picture 92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848725" y="3562350"/>
          <a:ext cx="1752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21</xdr:row>
      <xdr:rowOff>9525</xdr:rowOff>
    </xdr:from>
    <xdr:to>
      <xdr:col>14</xdr:col>
      <xdr:colOff>400050</xdr:colOff>
      <xdr:row>22</xdr:row>
      <xdr:rowOff>9525</xdr:rowOff>
    </xdr:to>
    <xdr:pic>
      <xdr:nvPicPr>
        <xdr:cNvPr id="20" name="Picture 93"/>
        <xdr:cNvPicPr preferRelativeResize="1">
          <a:picLocks noChangeAspect="1"/>
        </xdr:cNvPicPr>
      </xdr:nvPicPr>
      <xdr:blipFill>
        <a:blip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191500" y="3562350"/>
          <a:ext cx="619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504825</xdr:colOff>
      <xdr:row>22</xdr:row>
      <xdr:rowOff>76200</xdr:rowOff>
    </xdr:from>
    <xdr:to>
      <xdr:col>17</xdr:col>
      <xdr:colOff>371475</xdr:colOff>
      <xdr:row>24</xdr:row>
      <xdr:rowOff>95250</xdr:rowOff>
    </xdr:to>
    <xdr:pic>
      <xdr:nvPicPr>
        <xdr:cNvPr id="21" name="Picture 94"/>
        <xdr:cNvPicPr preferRelativeResize="1">
          <a:picLocks noChangeAspect="1"/>
        </xdr:cNvPicPr>
      </xdr:nvPicPr>
      <xdr:blipFill>
        <a:blip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05800" y="3790950"/>
          <a:ext cx="205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295275</xdr:colOff>
      <xdr:row>10</xdr:row>
      <xdr:rowOff>9525</xdr:rowOff>
    </xdr:from>
    <xdr:to>
      <xdr:col>10</xdr:col>
      <xdr:colOff>552450</xdr:colOff>
      <xdr:row>10</xdr:row>
      <xdr:rowOff>171450</xdr:rowOff>
    </xdr:to>
    <xdr:pic>
      <xdr:nvPicPr>
        <xdr:cNvPr id="22" name="Picture 96"/>
        <xdr:cNvPicPr preferRelativeResize="1">
          <a:picLocks noChangeAspect="1"/>
        </xdr:cNvPicPr>
      </xdr:nvPicPr>
      <xdr:blipFill>
        <a:blip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67450" y="175260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</xdr:row>
      <xdr:rowOff>9525</xdr:rowOff>
    </xdr:from>
    <xdr:to>
      <xdr:col>4</xdr:col>
      <xdr:colOff>190500</xdr:colOff>
      <xdr:row>2</xdr:row>
      <xdr:rowOff>171450</xdr:rowOff>
    </xdr:to>
    <xdr:pic>
      <xdr:nvPicPr>
        <xdr:cNvPr id="23" name="Picture 97"/>
        <xdr:cNvPicPr preferRelativeResize="1">
          <a:picLocks noChangeAspect="1"/>
        </xdr:cNvPicPr>
      </xdr:nvPicPr>
      <xdr:blipFill>
        <a:blip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52675" y="3810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2</xdr:row>
      <xdr:rowOff>9525</xdr:rowOff>
    </xdr:from>
    <xdr:to>
      <xdr:col>9</xdr:col>
      <xdr:colOff>180975</xdr:colOff>
      <xdr:row>2</xdr:row>
      <xdr:rowOff>171450</xdr:rowOff>
    </xdr:to>
    <xdr:pic>
      <xdr:nvPicPr>
        <xdr:cNvPr id="24" name="Picture 98"/>
        <xdr:cNvPicPr preferRelativeResize="1">
          <a:picLocks noChangeAspect="1"/>
        </xdr:cNvPicPr>
      </xdr:nvPicPr>
      <xdr:blipFill>
        <a:blip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91150" y="3810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4</xdr:row>
      <xdr:rowOff>19050</xdr:rowOff>
    </xdr:from>
    <xdr:to>
      <xdr:col>4</xdr:col>
      <xdr:colOff>152400</xdr:colOff>
      <xdr:row>5</xdr:row>
      <xdr:rowOff>0</xdr:rowOff>
    </xdr:to>
    <xdr:pic>
      <xdr:nvPicPr>
        <xdr:cNvPr id="25" name="Picture 100"/>
        <xdr:cNvPicPr preferRelativeResize="1">
          <a:picLocks noChangeAspect="1"/>
        </xdr:cNvPicPr>
      </xdr:nvPicPr>
      <xdr:blipFill>
        <a:blip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43150" y="752475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</xdr:row>
      <xdr:rowOff>9525</xdr:rowOff>
    </xdr:from>
    <xdr:to>
      <xdr:col>9</xdr:col>
      <xdr:colOff>161925</xdr:colOff>
      <xdr:row>4</xdr:row>
      <xdr:rowOff>171450</xdr:rowOff>
    </xdr:to>
    <xdr:pic>
      <xdr:nvPicPr>
        <xdr:cNvPr id="26" name="Picture 99"/>
        <xdr:cNvPicPr preferRelativeResize="1">
          <a:picLocks noChangeAspect="1"/>
        </xdr:cNvPicPr>
      </xdr:nvPicPr>
      <xdr:blipFill>
        <a:blip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00675" y="7429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12</xdr:row>
      <xdr:rowOff>0</xdr:rowOff>
    </xdr:from>
    <xdr:to>
      <xdr:col>2</xdr:col>
      <xdr:colOff>323850</xdr:colOff>
      <xdr:row>13</xdr:row>
      <xdr:rowOff>0</xdr:rowOff>
    </xdr:to>
    <xdr:pic>
      <xdr:nvPicPr>
        <xdr:cNvPr id="27" name="Picture 101"/>
        <xdr:cNvPicPr preferRelativeResize="1">
          <a:picLocks noChangeAspect="1"/>
        </xdr:cNvPicPr>
      </xdr:nvPicPr>
      <xdr:blipFill>
        <a:blip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95400" y="209550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showGridLines="0" showRowColHeaders="0" tabSelected="1" workbookViewId="0" topLeftCell="A1">
      <selection activeCell="M2" sqref="M2"/>
    </sheetView>
  </sheetViews>
  <sheetFormatPr defaultColWidth="9.140625" defaultRowHeight="12.75"/>
  <cols>
    <col min="1" max="1" width="6.7109375" style="0" customWidth="1"/>
    <col min="2" max="2" width="9.7109375" style="0" customWidth="1"/>
    <col min="16" max="16" width="9.140625" style="0" customWidth="1"/>
    <col min="17" max="17" width="5.421875" style="0" customWidth="1"/>
    <col min="18" max="18" width="19.28125" style="0" customWidth="1"/>
  </cols>
  <sheetData>
    <row r="1" spans="1:13" s="21" customFormat="1" ht="15.75">
      <c r="A1" s="20" t="s">
        <v>1</v>
      </c>
      <c r="H1"/>
      <c r="M1" s="35" t="s">
        <v>16</v>
      </c>
    </row>
    <row r="2" ht="13.5" thickBot="1"/>
    <row r="3" spans="2:9" ht="14.25" thickBot="1" thickTop="1">
      <c r="B3" s="4"/>
      <c r="C3" s="26">
        <v>200</v>
      </c>
      <c r="D3" s="11" t="s">
        <v>10</v>
      </c>
      <c r="G3" s="4"/>
      <c r="H3" s="26">
        <v>300</v>
      </c>
      <c r="I3" s="11" t="s">
        <v>10</v>
      </c>
    </row>
    <row r="4" spans="2:8" ht="14.25" thickBot="1" thickTop="1">
      <c r="B4" s="4"/>
      <c r="C4" s="5"/>
      <c r="G4" s="4"/>
      <c r="H4" s="1"/>
    </row>
    <row r="5" spans="3:9" ht="14.25" thickBot="1" thickTop="1">
      <c r="C5" s="26">
        <v>90</v>
      </c>
      <c r="D5" s="11" t="s">
        <v>10</v>
      </c>
      <c r="G5" s="4"/>
      <c r="H5" s="26">
        <v>110</v>
      </c>
      <c r="I5" s="11" t="s">
        <v>10</v>
      </c>
    </row>
    <row r="6" spans="1:8" ht="13.5" thickTop="1">
      <c r="A6" s="4"/>
      <c r="B6" s="5"/>
      <c r="C6" s="11"/>
      <c r="F6" s="4"/>
      <c r="G6" s="5"/>
      <c r="H6" s="11"/>
    </row>
    <row r="7" spans="2:9" ht="12.75">
      <c r="B7" s="23">
        <f>C5/C3</f>
        <v>0.45</v>
      </c>
      <c r="C7" s="7"/>
      <c r="D7" s="14">
        <f>1-B7</f>
        <v>0.55</v>
      </c>
      <c r="E7" s="13"/>
      <c r="F7" s="15"/>
      <c r="G7" s="23">
        <f>H5/H3</f>
        <v>0.36666666666666664</v>
      </c>
      <c r="H7" s="13"/>
      <c r="I7" s="9">
        <f>1-G7</f>
        <v>0.6333333333333333</v>
      </c>
    </row>
    <row r="9" spans="1:10" ht="12.75">
      <c r="A9" s="1" t="s">
        <v>0</v>
      </c>
      <c r="I9" s="31"/>
      <c r="J9" s="19" t="s">
        <v>9</v>
      </c>
    </row>
    <row r="10" spans="2:13" ht="13.5" thickBot="1">
      <c r="B10" s="1"/>
      <c r="I10" s="31"/>
      <c r="J10" s="19"/>
      <c r="K10" s="41" t="s">
        <v>3</v>
      </c>
      <c r="L10" s="37"/>
      <c r="M10" s="37"/>
    </row>
    <row r="11" spans="1:13" ht="14.25" thickBot="1" thickTop="1">
      <c r="A11" s="4" t="s">
        <v>2</v>
      </c>
      <c r="B11" s="27">
        <v>0.95</v>
      </c>
      <c r="C11" s="11" t="s">
        <v>13</v>
      </c>
      <c r="F11" s="1"/>
      <c r="I11" s="31"/>
      <c r="J11" s="32"/>
      <c r="K11" s="4"/>
      <c r="L11" s="27">
        <v>0.05</v>
      </c>
      <c r="M11" s="11" t="s">
        <v>14</v>
      </c>
    </row>
    <row r="12" spans="1:16" ht="13.5" thickTop="1">
      <c r="A12" s="4"/>
      <c r="B12" s="28"/>
      <c r="C12" s="11"/>
      <c r="F12" s="1"/>
      <c r="I12" s="31"/>
      <c r="J12" s="32"/>
      <c r="L12" s="29" t="s">
        <v>11</v>
      </c>
      <c r="M12" s="4" t="s">
        <v>6</v>
      </c>
      <c r="N12" s="30">
        <f>-ROUND(NORMSINV(L11),3)</f>
        <v>1.645</v>
      </c>
      <c r="O12" s="6" t="s">
        <v>5</v>
      </c>
      <c r="P12" s="30">
        <f>-N12</f>
        <v>-1.645</v>
      </c>
    </row>
    <row r="13" spans="2:16" ht="12.75">
      <c r="B13" s="2">
        <f>-ROUND(NORMSINV((1-B11)/2),3)</f>
        <v>1.96</v>
      </c>
      <c r="C13" t="str">
        <f>"=         = positive z cut-off-value"</f>
        <v>=         = positive z cut-off-value</v>
      </c>
      <c r="I13" s="31"/>
      <c r="J13" s="32"/>
      <c r="K13" s="1"/>
      <c r="M13" s="4" t="s">
        <v>7</v>
      </c>
      <c r="N13" s="30">
        <f>ROUND(NORMSINV(L11/2),3)</f>
        <v>-1.96</v>
      </c>
      <c r="O13" s="6" t="s">
        <v>8</v>
      </c>
      <c r="P13" s="30">
        <f>-N13</f>
        <v>1.96</v>
      </c>
    </row>
    <row r="14" spans="2:16" ht="12.75">
      <c r="B14" s="2">
        <f>-B13</f>
        <v>-1.96</v>
      </c>
      <c r="C14" t="str">
        <f>"= negative z cut-off value"</f>
        <v>= negative z cut-off value</v>
      </c>
      <c r="F14" s="2"/>
      <c r="I14" s="31"/>
      <c r="J14" s="32"/>
      <c r="K14" s="1"/>
      <c r="M14" s="4"/>
      <c r="N14" s="30"/>
      <c r="O14" s="6"/>
      <c r="P14" s="30"/>
    </row>
    <row r="15" spans="6:11" ht="12.75">
      <c r="F15" s="1"/>
      <c r="I15" s="31"/>
      <c r="J15" s="32"/>
      <c r="K15" s="1" t="s">
        <v>12</v>
      </c>
    </row>
    <row r="16" spans="2:11" ht="12.75">
      <c r="B16" s="40">
        <f>SQRT(B7*(1-B7)/C3+G7*(1-G7)/H3)</f>
        <v>0.04485057495812148</v>
      </c>
      <c r="C16" s="38"/>
      <c r="D16" s="38"/>
      <c r="I16" s="31"/>
      <c r="J16" s="32"/>
      <c r="K16">
        <f>C3+H3</f>
        <v>500</v>
      </c>
    </row>
    <row r="17" spans="2:11" ht="12.75">
      <c r="B17" s="40"/>
      <c r="C17" s="38"/>
      <c r="D17" s="38"/>
      <c r="I17" s="31"/>
      <c r="J17" s="32"/>
      <c r="K17">
        <f>C5+H5</f>
        <v>200</v>
      </c>
    </row>
    <row r="18" spans="2:18" ht="12.75">
      <c r="B18" s="40"/>
      <c r="C18" s="38"/>
      <c r="D18" s="38"/>
      <c r="I18" s="31"/>
      <c r="J18" s="32"/>
      <c r="K18" s="39">
        <f>ROUND(K17/K16,3)</f>
        <v>0.4</v>
      </c>
      <c r="L18" s="37"/>
      <c r="M18" s="37"/>
      <c r="N18" s="37"/>
      <c r="O18" s="39">
        <f>1-K18</f>
        <v>0.6</v>
      </c>
      <c r="P18" s="37"/>
      <c r="Q18" s="37"/>
      <c r="R18" s="37"/>
    </row>
    <row r="19" spans="2:18" ht="12.75">
      <c r="B19" s="39">
        <f>B13*B16</f>
        <v>0.0879071269179181</v>
      </c>
      <c r="C19" s="38" t="str">
        <f>" = E = margin of error ="</f>
        <v> = E = margin of error =</v>
      </c>
      <c r="D19" s="37"/>
      <c r="E19" s="37"/>
      <c r="F19" s="37"/>
      <c r="G19" s="17"/>
      <c r="I19" s="31"/>
      <c r="J19" s="32"/>
      <c r="K19" s="38"/>
      <c r="L19" s="37"/>
      <c r="M19" s="37"/>
      <c r="N19" s="37"/>
      <c r="O19" s="38"/>
      <c r="P19" s="37"/>
      <c r="Q19" s="37"/>
      <c r="R19" s="37"/>
    </row>
    <row r="20" spans="2:18" ht="12.75">
      <c r="B20" s="39"/>
      <c r="C20" s="37"/>
      <c r="D20" s="37"/>
      <c r="E20" s="37"/>
      <c r="F20" s="37"/>
      <c r="G20" s="17"/>
      <c r="I20" s="31"/>
      <c r="J20" s="32"/>
      <c r="K20" s="38"/>
      <c r="L20" s="37"/>
      <c r="M20" s="37"/>
      <c r="N20" s="37"/>
      <c r="O20" s="38"/>
      <c r="P20" s="37"/>
      <c r="Q20" s="37"/>
      <c r="R20" s="37"/>
    </row>
    <row r="21" spans="2:10" ht="12.75">
      <c r="B21" s="39"/>
      <c r="C21" s="37"/>
      <c r="D21" s="37"/>
      <c r="E21" s="37"/>
      <c r="F21" s="37"/>
      <c r="G21" s="17"/>
      <c r="I21" s="31"/>
      <c r="J21" s="32"/>
    </row>
    <row r="22" spans="2:12" ht="12.75">
      <c r="B22" s="18">
        <f>B7-G7</f>
        <v>0.08333333333333337</v>
      </c>
      <c r="I22" s="31"/>
      <c r="J22" s="32"/>
      <c r="K22" s="24">
        <f>B7-G7</f>
        <v>0.08333333333333337</v>
      </c>
      <c r="L22" t="str">
        <f>"= numerator of test statistic"</f>
        <v>= numerator of test statistic</v>
      </c>
    </row>
    <row r="23" spans="2:18" ht="12.75">
      <c r="B23" s="18"/>
      <c r="C23" s="16"/>
      <c r="I23" s="31"/>
      <c r="J23" s="32"/>
      <c r="K23" s="40">
        <f>SQRT(K18*O18*(1/C3+1/H3))</f>
        <v>0.044721359549995794</v>
      </c>
      <c r="L23" s="38" t="str">
        <f>"= denominator of test statistic"</f>
        <v>= denominator of test statistic</v>
      </c>
      <c r="M23" s="38"/>
      <c r="N23" s="38"/>
      <c r="O23" s="37"/>
      <c r="P23" s="37"/>
      <c r="Q23" s="37"/>
      <c r="R23" s="37"/>
    </row>
    <row r="24" spans="1:18" ht="12.75">
      <c r="A24" s="16"/>
      <c r="B24" s="18">
        <f>ROUND(B22-B19,3)</f>
        <v>-0.005</v>
      </c>
      <c r="C24" s="38"/>
      <c r="D24" s="38"/>
      <c r="E24" s="16" t="str">
        <f>"= lower bound of confidence interval"</f>
        <v>= lower bound of confidence interval</v>
      </c>
      <c r="F24" s="16"/>
      <c r="G24" s="16"/>
      <c r="H24" s="16"/>
      <c r="I24" s="34"/>
      <c r="J24" s="32"/>
      <c r="K24" s="38"/>
      <c r="L24" s="38"/>
      <c r="M24" s="38"/>
      <c r="N24" s="38"/>
      <c r="O24" s="37"/>
      <c r="P24" s="37"/>
      <c r="Q24" s="37"/>
      <c r="R24" s="37"/>
    </row>
    <row r="25" spans="2:19" s="16" customFormat="1" ht="12.75">
      <c r="B25" s="18"/>
      <c r="I25" s="34"/>
      <c r="J25" s="32"/>
      <c r="K25" s="38"/>
      <c r="L25" s="38"/>
      <c r="M25" s="38"/>
      <c r="N25" s="38"/>
      <c r="O25" s="37"/>
      <c r="P25" s="37"/>
      <c r="Q25" s="37"/>
      <c r="R25" s="37"/>
      <c r="S25" s="12"/>
    </row>
    <row r="26" spans="1:19" s="16" customFormat="1" ht="12.75">
      <c r="A26"/>
      <c r="B26" s="18">
        <f>ROUND(B22+B19,3)</f>
        <v>0.171</v>
      </c>
      <c r="C26" s="37"/>
      <c r="D26" s="37"/>
      <c r="E26" s="16" t="str">
        <f>"= upper bound of confidence interval"</f>
        <v>= upper bound of confidence interval</v>
      </c>
      <c r="I26" s="31"/>
      <c r="J26" s="32"/>
      <c r="K26" s="25">
        <f>ROUND(K22/K23,2)</f>
        <v>1.86</v>
      </c>
      <c r="L26" t="str">
        <f>"= z = actual value of test statistic"</f>
        <v>= z = actual value of test statistic</v>
      </c>
      <c r="M26"/>
      <c r="N26"/>
      <c r="O26"/>
      <c r="P26"/>
      <c r="Q26" s="12"/>
      <c r="R26"/>
      <c r="S26"/>
    </row>
    <row r="27" spans="9:18" ht="12.75">
      <c r="I27" s="31"/>
      <c r="J27" s="32"/>
      <c r="P27" s="12"/>
      <c r="R27" s="12"/>
    </row>
    <row r="28" spans="1:15" ht="12.75">
      <c r="A28" s="1"/>
      <c r="I28" s="31"/>
      <c r="J28" s="32"/>
      <c r="K28" s="1" t="s">
        <v>4</v>
      </c>
      <c r="L28" s="12"/>
      <c r="M28" s="12"/>
      <c r="N28" s="12"/>
      <c r="O28" s="12"/>
    </row>
    <row r="29" spans="1:21" ht="12.75">
      <c r="A29" s="1"/>
      <c r="I29" s="31"/>
      <c r="J29" s="32"/>
      <c r="N29" s="4" t="str">
        <f>"p-value if this is a 1-tailed test -- upper tail ="</f>
        <v>p-value if this is a 1-tailed test -- upper tail =</v>
      </c>
      <c r="O29" s="9">
        <f>1-NORMSDIST(K26)</f>
        <v>0.03144276298075266</v>
      </c>
      <c r="P29" s="6" t="str">
        <f>"="</f>
        <v>=</v>
      </c>
      <c r="Q29" t="s">
        <v>15</v>
      </c>
      <c r="R29" s="42">
        <f>IF(O29=0,"more than a billion -- in other words, the p-value is less than 1 in a billion",IF(ROUND(1/O29,1)=1,ROUND(1/O29,2),IF(O29&lt;1/1000000000,"more than a billion -- in other words, the p-value is less than 1 in a billion",IF((1/O29)&gt;=10000,INT((1/O29)/10^(INT(LOG((1/O29),10))-2))*10^(INT(LOG((1/O29),10))-2),IF((1/O29)&gt;=100,ROUND((1/O29),0),ROUND((1/O29),1))))))</f>
        <v>31.8</v>
      </c>
      <c r="T29" s="36"/>
      <c r="U29" s="36"/>
    </row>
    <row r="30" spans="1:21" ht="12.75">
      <c r="A30" s="1"/>
      <c r="I30" s="31"/>
      <c r="J30" s="32"/>
      <c r="N30" s="4"/>
      <c r="O30" s="9"/>
      <c r="P30" s="43">
        <f>IF(O29=0,"",IF(O29&lt;0.01,"=",""))</f>
      </c>
      <c r="Q30" s="44">
        <f>IF(O29=0,"",IF(O29&lt;0.01,ROUND(O29,1-INT(LOG(O29,10))),""))</f>
      </c>
      <c r="R30" s="37"/>
      <c r="T30" s="36"/>
      <c r="U30" s="36"/>
    </row>
    <row r="31" spans="2:21" ht="12.75">
      <c r="B31" s="22"/>
      <c r="C31" s="17"/>
      <c r="D31" s="17"/>
      <c r="I31" s="31"/>
      <c r="J31" s="33"/>
      <c r="N31" s="4" t="str">
        <f>"p-value if this is a 1-tailed test -- lower tail ="</f>
        <v>p-value if this is a 1-tailed test -- lower tail =</v>
      </c>
      <c r="O31" s="9">
        <f>1-O29</f>
        <v>0.9685572370192473</v>
      </c>
      <c r="P31" s="6" t="str">
        <f>"="</f>
        <v>=</v>
      </c>
      <c r="Q31" t="s">
        <v>15</v>
      </c>
      <c r="R31" s="42">
        <f>IF(O31=0,"more than a billion -- in other words, the p-value is less than 1 in a billion",IF(ROUND(1/O31,1)=1,ROUND(1/O31,2),IF(O31&lt;1/1000000000,"more than a billion -- in other words, the p-value is less than 1 in a billion",IF((1/O31)&gt;=10000,INT((1/O31)/10^(INT(LOG((1/O31),10))-2))*10^(INT(LOG((1/O31),10))-2),IF((1/O31)&gt;=100,ROUND((1/O31),0),ROUND((1/O31),1))))))</f>
        <v>1.03</v>
      </c>
      <c r="S31" s="36"/>
      <c r="T31" s="36"/>
      <c r="U31" s="36"/>
    </row>
    <row r="32" spans="2:21" ht="12.75">
      <c r="B32" s="22"/>
      <c r="C32" s="17"/>
      <c r="D32" s="17"/>
      <c r="I32" s="31"/>
      <c r="J32" s="33"/>
      <c r="N32" s="4"/>
      <c r="O32" s="9"/>
      <c r="P32" s="43">
        <f>IF(O31=0,"",IF(O31&lt;0.01,"=",""))</f>
      </c>
      <c r="Q32" s="44">
        <f>IF(O31=0,"",IF(O31&lt;0.01,ROUND(O31,1-INT(LOG(O31,10))),""))</f>
      </c>
      <c r="R32" s="37"/>
      <c r="S32" s="36"/>
      <c r="T32" s="36"/>
      <c r="U32" s="36"/>
    </row>
    <row r="33" spans="2:21" ht="12.75">
      <c r="B33" s="1"/>
      <c r="I33" s="31"/>
      <c r="J33" s="32"/>
      <c r="N33" s="4" t="str">
        <f>"p-value if this is a 2-tailed test ="</f>
        <v>p-value if this is a 2-tailed test =</v>
      </c>
      <c r="O33" s="9">
        <f>2*MIN(O29:O31)</f>
        <v>0.06288552596150532</v>
      </c>
      <c r="P33" s="6" t="str">
        <f>"="</f>
        <v>=</v>
      </c>
      <c r="Q33" t="s">
        <v>15</v>
      </c>
      <c r="R33" s="42">
        <f>IF(O33=0,"more than a billion -- in other words, the p-value is less than 1 in a billion",IF(ROUND(1/O33,1)=1,ROUND(1/O33,2),IF(O33&lt;1/1000000000,"more than a billion -- in other words, the p-value is less than 1 in a billion",IF((1/O33)&gt;=10000,INT((1/O33)/10^(INT(LOG((1/O33),10))-2))*10^(INT(LOG((1/O33),10))-2),IF((1/O33)&gt;=100,ROUND((1/O33),0),ROUND((1/O33),1))))))</f>
        <v>15.9</v>
      </c>
      <c r="S33" s="36"/>
      <c r="T33" s="36"/>
      <c r="U33" s="36"/>
    </row>
    <row r="34" spans="2:9" ht="12.75">
      <c r="B34" s="1"/>
      <c r="I34" s="31"/>
    </row>
    <row r="37" spans="2:3" ht="12.75">
      <c r="B37" s="9"/>
      <c r="C37" s="8"/>
    </row>
    <row r="38" ht="12.75">
      <c r="B38" s="9"/>
    </row>
    <row r="40" ht="12.75">
      <c r="B40" s="10"/>
    </row>
    <row r="41" ht="12.75">
      <c r="F41" s="3"/>
    </row>
    <row r="43" spans="11:19" ht="12.75">
      <c r="K43" s="12"/>
      <c r="L43" s="12"/>
      <c r="M43" s="12"/>
      <c r="N43" s="12"/>
      <c r="O43" s="12"/>
      <c r="P43" s="12"/>
      <c r="Q43" s="12"/>
      <c r="S43" s="12"/>
    </row>
    <row r="44" spans="1:18" ht="12.75">
      <c r="A44" s="12"/>
      <c r="B44" s="1"/>
      <c r="C44" s="12"/>
      <c r="D44" s="12"/>
      <c r="E44" s="12"/>
      <c r="F44" s="12"/>
      <c r="G44" s="12"/>
      <c r="H44" s="12"/>
      <c r="I44" s="12"/>
      <c r="J44" s="12"/>
      <c r="L44" s="6"/>
      <c r="R44" s="12"/>
    </row>
    <row r="45" spans="1:19" s="12" customFormat="1" ht="12.75">
      <c r="A45"/>
      <c r="B45"/>
      <c r="C45"/>
      <c r="D45"/>
      <c r="E45"/>
      <c r="F45"/>
      <c r="G45"/>
      <c r="H45"/>
      <c r="I45"/>
      <c r="J45"/>
      <c r="K45"/>
      <c r="L45" s="6"/>
      <c r="M45"/>
      <c r="N45"/>
      <c r="O45"/>
      <c r="P45"/>
      <c r="Q45"/>
      <c r="R45"/>
      <c r="S45"/>
    </row>
  </sheetData>
  <mergeCells count="15">
    <mergeCell ref="K10:M10"/>
    <mergeCell ref="P18:R20"/>
    <mergeCell ref="O18:O20"/>
    <mergeCell ref="K23:K25"/>
    <mergeCell ref="L23:R25"/>
    <mergeCell ref="Q30:R30"/>
    <mergeCell ref="Q32:R32"/>
    <mergeCell ref="B19:B21"/>
    <mergeCell ref="B16:B18"/>
    <mergeCell ref="C16:D18"/>
    <mergeCell ref="C19:F21"/>
    <mergeCell ref="C26:D26"/>
    <mergeCell ref="C24:D24"/>
    <mergeCell ref="L18:N20"/>
    <mergeCell ref="K18:K20"/>
  </mergeCells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cp:lastPrinted>2010-04-12T06:00:40Z</cp:lastPrinted>
  <dcterms:created xsi:type="dcterms:W3CDTF">2010-04-12T00:20:41Z</dcterms:created>
  <dcterms:modified xsi:type="dcterms:W3CDTF">2010-05-14T14:07:36Z</dcterms:modified>
  <cp:category/>
  <cp:version/>
  <cp:contentType/>
  <cp:contentStatus/>
</cp:coreProperties>
</file>