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095" windowHeight="9330" tabRatio="758" activeTab="0"/>
  </bookViews>
  <sheets>
    <sheet name="2pops,1num,large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<sst xmlns="http://schemas.openxmlformats.org/spreadsheetml/2006/main" count="24" uniqueCount="17">
  <si>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Confidence Interval</t>
  </si>
  <si>
    <t xml:space="preserve">c = </t>
  </si>
  <si>
    <t>Null hypothesis:</t>
  </si>
  <si>
    <t>p-value</t>
  </si>
  <si>
    <t>or</t>
  </si>
  <si>
    <t>If 1-tailed:</t>
  </si>
  <si>
    <t>If 2-tailed:</t>
  </si>
  <si>
    <t>and</t>
  </si>
  <si>
    <t>Hypothesis Test</t>
  </si>
  <si>
    <t>Cut-off value(s):</t>
  </si>
  <si>
    <t>Test statistic</t>
  </si>
  <si>
    <t xml:space="preserve">  1 in</t>
  </si>
  <si>
    <t xml:space="preserve"> &lt;-- Enter confidence level here.  (Example:  ".95")</t>
  </si>
  <si>
    <t xml:space="preserve"> &lt;-- Enter significance level alpha here.  (Example: ".05")</t>
  </si>
  <si>
    <t>Context:  2 populations, 1 numerical variable, large sample case</t>
  </si>
  <si>
    <t xml:space="preserve"> &lt;-- Enter       here</t>
  </si>
  <si>
    <t>Created for the Laney College Math Department by William Lepowsky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</si>
</sst>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65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7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Relationship Id="rId7" Type="http://schemas.openxmlformats.org/officeDocument/2006/relationships/image" Target="../media/image3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15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14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15</xdr:row>
      <xdr:rowOff>0</xdr:rowOff>
    </xdr:from>
    <xdr:to>
      <xdr:col>3</xdr:col>
      <xdr:colOff>571500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" y="26384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11</xdr:row>
      <xdr:rowOff>9525</xdr:rowOff>
    </xdr:from>
    <xdr:to>
      <xdr:col>10</xdr:col>
      <xdr:colOff>552450</xdr:colOff>
      <xdr:row>11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53125" y="19716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12</xdr:row>
      <xdr:rowOff>0</xdr:rowOff>
    </xdr:from>
    <xdr:to>
      <xdr:col>2</xdr:col>
      <xdr:colOff>304800</xdr:colOff>
      <xdr:row>12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21431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142875</xdr:colOff>
      <xdr:row>10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178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10</xdr:row>
      <xdr:rowOff>0</xdr:rowOff>
    </xdr:from>
    <xdr:to>
      <xdr:col>10</xdr:col>
      <xdr:colOff>552450</xdr:colOff>
      <xdr:row>10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24550" y="17811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</xdr:row>
      <xdr:rowOff>161925</xdr:rowOff>
    </xdr:from>
    <xdr:to>
      <xdr:col>6</xdr:col>
      <xdr:colOff>533400</xdr:colOff>
      <xdr:row>2</xdr:row>
      <xdr:rowOff>152400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81425" y="3619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</xdr:row>
      <xdr:rowOff>9525</xdr:rowOff>
    </xdr:from>
    <xdr:to>
      <xdr:col>9</xdr:col>
      <xdr:colOff>180975</xdr:colOff>
      <xdr:row>2</xdr:row>
      <xdr:rowOff>171450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91150" y="381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</xdr:row>
      <xdr:rowOff>0</xdr:rowOff>
    </xdr:from>
    <xdr:to>
      <xdr:col>1</xdr:col>
      <xdr:colOff>600075</xdr:colOff>
      <xdr:row>2</xdr:row>
      <xdr:rowOff>161925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3714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9525</xdr:rowOff>
    </xdr:from>
    <xdr:to>
      <xdr:col>4</xdr:col>
      <xdr:colOff>180975</xdr:colOff>
      <xdr:row>2</xdr:row>
      <xdr:rowOff>171450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43150" y="381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</xdr:row>
      <xdr:rowOff>171450</xdr:rowOff>
    </xdr:from>
    <xdr:to>
      <xdr:col>1</xdr:col>
      <xdr:colOff>590550</xdr:colOff>
      <xdr:row>4</xdr:row>
      <xdr:rowOff>152400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7239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</xdr:row>
      <xdr:rowOff>9525</xdr:rowOff>
    </xdr:from>
    <xdr:to>
      <xdr:col>6</xdr:col>
      <xdr:colOff>533400</xdr:colOff>
      <xdr:row>4</xdr:row>
      <xdr:rowOff>171450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7429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</xdr:row>
      <xdr:rowOff>9525</xdr:rowOff>
    </xdr:from>
    <xdr:to>
      <xdr:col>4</xdr:col>
      <xdr:colOff>161925</xdr:colOff>
      <xdr:row>4</xdr:row>
      <xdr:rowOff>171450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742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4</xdr:row>
      <xdr:rowOff>19050</xdr:rowOff>
    </xdr:from>
    <xdr:to>
      <xdr:col>9</xdr:col>
      <xdr:colOff>171450</xdr:colOff>
      <xdr:row>5</xdr:row>
      <xdr:rowOff>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91150" y="7524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6</xdr:row>
      <xdr:rowOff>0</xdr:rowOff>
    </xdr:from>
    <xdr:to>
      <xdr:col>1</xdr:col>
      <xdr:colOff>571500</xdr:colOff>
      <xdr:row>6</xdr:row>
      <xdr:rowOff>161925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095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6</xdr:row>
      <xdr:rowOff>9525</xdr:rowOff>
    </xdr:from>
    <xdr:to>
      <xdr:col>6</xdr:col>
      <xdr:colOff>542925</xdr:colOff>
      <xdr:row>6</xdr:row>
      <xdr:rowOff>171450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0" y="11049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142875</xdr:colOff>
      <xdr:row>6</xdr:row>
      <xdr:rowOff>161925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1095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</xdr:row>
      <xdr:rowOff>9525</xdr:rowOff>
    </xdr:from>
    <xdr:to>
      <xdr:col>9</xdr:col>
      <xdr:colOff>152400</xdr:colOff>
      <xdr:row>6</xdr:row>
      <xdr:rowOff>171450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1104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133350</xdr:rowOff>
    </xdr:from>
    <xdr:to>
      <xdr:col>5</xdr:col>
      <xdr:colOff>361950</xdr:colOff>
      <xdr:row>20</xdr:row>
      <xdr:rowOff>142875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30956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22</xdr:row>
      <xdr:rowOff>0</xdr:rowOff>
    </xdr:from>
    <xdr:to>
      <xdr:col>3</xdr:col>
      <xdr:colOff>66675</xdr:colOff>
      <xdr:row>23</xdr:row>
      <xdr:rowOff>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3771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23</xdr:row>
      <xdr:rowOff>152400</xdr:rowOff>
    </xdr:from>
    <xdr:to>
      <xdr:col>3</xdr:col>
      <xdr:colOff>438150</xdr:colOff>
      <xdr:row>24</xdr:row>
      <xdr:rowOff>152400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086225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26</xdr:row>
      <xdr:rowOff>0</xdr:rowOff>
    </xdr:from>
    <xdr:to>
      <xdr:col>3</xdr:col>
      <xdr:colOff>438150</xdr:colOff>
      <xdr:row>27</xdr:row>
      <xdr:rowOff>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419600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8</xdr:row>
      <xdr:rowOff>142875</xdr:rowOff>
    </xdr:from>
    <xdr:to>
      <xdr:col>12</xdr:col>
      <xdr:colOff>361950</xdr:colOff>
      <xdr:row>9</xdr:row>
      <xdr:rowOff>142875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159067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14</xdr:row>
      <xdr:rowOff>152400</xdr:rowOff>
    </xdr:from>
    <xdr:to>
      <xdr:col>3</xdr:col>
      <xdr:colOff>228600</xdr:colOff>
      <xdr:row>18</xdr:row>
      <xdr:rowOff>0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262890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552450</xdr:colOff>
      <xdr:row>18</xdr:row>
      <xdr:rowOff>152400</xdr:rowOff>
    </xdr:from>
    <xdr:to>
      <xdr:col>15</xdr:col>
      <xdr:colOff>152400</xdr:colOff>
      <xdr:row>22</xdr:row>
      <xdr:rowOff>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39100" y="327660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428625</xdr:colOff>
      <xdr:row>17</xdr:row>
      <xdr:rowOff>0</xdr:rowOff>
    </xdr:from>
    <xdr:to>
      <xdr:col>14</xdr:col>
      <xdr:colOff>457200</xdr:colOff>
      <xdr:row>18</xdr:row>
      <xdr:rowOff>0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15275" y="2962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showRowColHeaders="0" tabSelected="1" workbookViewId="0" topLeftCell="A1">
      <selection activeCell="F30" sqref="F30"/>
    </sheetView>
  </sheetViews>
  <sheetFormatPr defaultColWidth="9.140625" defaultRowHeight="12.75"/>
  <cols>
    <col min="1" max="1" width="6.7109375" style="0" customWidth="1"/>
    <col min="2" max="2" width="9.7109375" style="0" customWidth="1"/>
    <col min="10" max="10" width="4.421875" style="0" customWidth="1"/>
  </cols>
  <sheetData>
    <row r="1" spans="1:13" s="17" customFormat="1" ht="15.75">
      <c r="A1" s="16" t="s">
        <v>14</v>
      </c>
      <c r="H1"/>
      <c r="M1" s="36" t="s">
        <v>16</v>
      </c>
    </row>
    <row r="2" ht="13.5" thickBot="1"/>
    <row r="3" spans="2:9" ht="14.25" thickBot="1" thickTop="1">
      <c r="B3" s="4"/>
      <c r="C3" s="21">
        <v>120</v>
      </c>
      <c r="D3" s="10" t="s">
        <v>15</v>
      </c>
      <c r="G3" s="4"/>
      <c r="H3" s="21">
        <v>85</v>
      </c>
      <c r="I3" s="10" t="s">
        <v>15</v>
      </c>
    </row>
    <row r="4" spans="2:8" ht="14.25" thickBot="1" thickTop="1">
      <c r="B4" s="4"/>
      <c r="C4" s="5"/>
      <c r="G4" s="4"/>
      <c r="H4" s="1"/>
    </row>
    <row r="5" spans="2:9" ht="14.25" thickBot="1" thickTop="1">
      <c r="B5" s="4"/>
      <c r="C5" s="27">
        <v>15.5</v>
      </c>
      <c r="D5" s="10" t="s">
        <v>15</v>
      </c>
      <c r="G5" s="4"/>
      <c r="H5" s="21">
        <v>13.7</v>
      </c>
      <c r="I5" s="10" t="s">
        <v>15</v>
      </c>
    </row>
    <row r="6" spans="1:8" ht="14.25" thickBot="1" thickTop="1">
      <c r="A6" s="4"/>
      <c r="B6" s="5"/>
      <c r="C6" s="10"/>
      <c r="G6" s="5"/>
      <c r="H6" s="10"/>
    </row>
    <row r="7" spans="2:9" ht="14.25" thickBot="1" thickTop="1">
      <c r="B7" s="19"/>
      <c r="C7" s="21">
        <v>5.8</v>
      </c>
      <c r="D7" s="10" t="s">
        <v>15</v>
      </c>
      <c r="G7" s="19"/>
      <c r="H7" s="21">
        <v>3.2</v>
      </c>
      <c r="I7" s="10" t="s">
        <v>15</v>
      </c>
    </row>
    <row r="8" ht="13.5" thickTop="1"/>
    <row r="9" spans="1:10" ht="12.75">
      <c r="A9" s="1" t="s">
        <v>0</v>
      </c>
      <c r="I9" s="26"/>
      <c r="J9" s="15" t="s">
        <v>8</v>
      </c>
    </row>
    <row r="10" spans="2:13" ht="13.5" thickBot="1">
      <c r="B10" s="1"/>
      <c r="I10" s="26"/>
      <c r="J10" s="15"/>
      <c r="K10" s="41" t="s">
        <v>2</v>
      </c>
      <c r="L10" s="37"/>
      <c r="M10" s="37"/>
    </row>
    <row r="11" spans="1:13" ht="14.25" thickBot="1" thickTop="1">
      <c r="A11" s="4" t="s">
        <v>1</v>
      </c>
      <c r="B11" s="22">
        <v>0.95</v>
      </c>
      <c r="C11" s="10" t="s">
        <v>12</v>
      </c>
      <c r="F11" s="1"/>
      <c r="I11" s="26"/>
      <c r="J11" s="15"/>
      <c r="K11" s="18"/>
      <c r="L11" s="13"/>
      <c r="M11" s="13"/>
    </row>
    <row r="12" spans="1:13" ht="14.25" thickBot="1" thickTop="1">
      <c r="A12" s="4"/>
      <c r="B12" s="23"/>
      <c r="C12" s="10"/>
      <c r="F12" s="1"/>
      <c r="I12" s="26"/>
      <c r="J12" s="33"/>
      <c r="K12" s="4"/>
      <c r="L12" s="22">
        <v>0.05</v>
      </c>
      <c r="M12" s="10" t="s">
        <v>13</v>
      </c>
    </row>
    <row r="13" spans="2:13" ht="13.5" thickTop="1">
      <c r="B13" s="2">
        <f>-ROUND(NORMSINV((1-B11)/2),3)</f>
        <v>1.96</v>
      </c>
      <c r="C13" t="str">
        <f>" =       = positive z cut-off-value"</f>
        <v> =       = positive z cut-off-value</v>
      </c>
      <c r="I13" s="26"/>
      <c r="J13" s="33"/>
      <c r="K13" s="4"/>
      <c r="L13" s="23"/>
      <c r="M13" s="10"/>
    </row>
    <row r="14" spans="2:16" ht="12.75">
      <c r="B14" s="2">
        <f>-B13</f>
        <v>-1.96</v>
      </c>
      <c r="C14" t="str">
        <f>" = negative z cut-off value"</f>
        <v> = negative z cut-off value</v>
      </c>
      <c r="F14" s="2"/>
      <c r="I14" s="26"/>
      <c r="J14" s="33"/>
      <c r="L14" s="24" t="s">
        <v>9</v>
      </c>
      <c r="M14" s="4" t="s">
        <v>5</v>
      </c>
      <c r="N14" s="25">
        <f>-ROUND(NORMSINV(L12),3)</f>
        <v>1.645</v>
      </c>
      <c r="O14" s="6" t="s">
        <v>4</v>
      </c>
      <c r="P14" s="25">
        <f>-N14</f>
        <v>-1.645</v>
      </c>
    </row>
    <row r="15" spans="6:16" ht="12.75">
      <c r="F15" s="1"/>
      <c r="I15" s="26"/>
      <c r="J15" s="33"/>
      <c r="K15" s="1"/>
      <c r="M15" s="4" t="s">
        <v>6</v>
      </c>
      <c r="N15" s="25">
        <f>ROUND(NORMSINV(L12/2),3)</f>
        <v>-1.96</v>
      </c>
      <c r="O15" s="6" t="s">
        <v>7</v>
      </c>
      <c r="P15" s="25">
        <f>-N15</f>
        <v>1.96</v>
      </c>
    </row>
    <row r="16" spans="2:16" ht="12.75">
      <c r="B16" s="39">
        <f>ROUND(SQRT(C7^2/C3+H7^2/H3),4)</f>
        <v>0.6331</v>
      </c>
      <c r="C16" s="40"/>
      <c r="D16" s="37"/>
      <c r="I16" s="26"/>
      <c r="J16" s="33"/>
      <c r="K16" s="1"/>
      <c r="M16" s="4"/>
      <c r="N16" s="25"/>
      <c r="O16" s="6"/>
      <c r="P16" s="25"/>
    </row>
    <row r="17" spans="2:11" ht="12.75">
      <c r="B17" s="39"/>
      <c r="C17" s="40"/>
      <c r="D17" s="37"/>
      <c r="I17" s="26"/>
      <c r="J17" s="33"/>
      <c r="K17" s="1" t="s">
        <v>10</v>
      </c>
    </row>
    <row r="18" spans="2:12" ht="12.75">
      <c r="B18" s="39"/>
      <c r="C18" s="40"/>
      <c r="D18" s="37"/>
      <c r="I18" s="26"/>
      <c r="J18" s="33"/>
      <c r="K18" s="30">
        <f>C5-H5</f>
        <v>1.8000000000000007</v>
      </c>
      <c r="L18" t="str">
        <f>" = numerator of test statistic"</f>
        <v> = numerator of test statistic</v>
      </c>
    </row>
    <row r="19" spans="2:10" ht="12.75">
      <c r="B19" s="42">
        <f>ROUND(B13*B16,4)</f>
        <v>1.2409</v>
      </c>
      <c r="C19" s="40" t="str">
        <f>" = E = margin of error ="</f>
        <v> = E = margin of error =</v>
      </c>
      <c r="D19" s="37"/>
      <c r="E19" s="37"/>
      <c r="F19" s="37"/>
      <c r="G19" s="13"/>
      <c r="I19" s="26"/>
      <c r="J19" s="33"/>
    </row>
    <row r="20" spans="2:18" ht="12.75">
      <c r="B20" s="42"/>
      <c r="C20" s="37"/>
      <c r="D20" s="37"/>
      <c r="E20" s="37"/>
      <c r="F20" s="37"/>
      <c r="I20" s="26"/>
      <c r="J20" s="33"/>
      <c r="K20" s="39">
        <f>B16</f>
        <v>0.6331</v>
      </c>
      <c r="L20" s="40" t="str">
        <f>" = denominator of test statistic"</f>
        <v> = denominator of test statistic</v>
      </c>
      <c r="M20" s="40"/>
      <c r="N20" s="40"/>
      <c r="O20" s="40"/>
      <c r="P20" s="37"/>
      <c r="Q20" s="13"/>
      <c r="R20" s="13"/>
    </row>
    <row r="21" spans="2:19" ht="12.75">
      <c r="B21" s="42"/>
      <c r="C21" s="37"/>
      <c r="D21" s="37"/>
      <c r="E21" s="37"/>
      <c r="F21" s="37"/>
      <c r="I21" s="26"/>
      <c r="J21" s="33"/>
      <c r="K21" s="40"/>
      <c r="L21" s="40"/>
      <c r="M21" s="40"/>
      <c r="N21" s="40"/>
      <c r="O21" s="40"/>
      <c r="P21" s="37"/>
      <c r="Q21" s="13"/>
      <c r="R21" s="13"/>
      <c r="S21" s="11"/>
    </row>
    <row r="22" spans="2:18" ht="12.75">
      <c r="B22" s="14"/>
      <c r="I22" s="26"/>
      <c r="J22" s="33"/>
      <c r="K22" s="40"/>
      <c r="L22" s="40"/>
      <c r="M22" s="40"/>
      <c r="N22" s="40"/>
      <c r="O22" s="40"/>
      <c r="P22" s="37"/>
      <c r="Q22" s="13"/>
      <c r="R22" s="13"/>
    </row>
    <row r="23" spans="2:17" ht="12.75">
      <c r="B23" s="28">
        <f>C5-H5</f>
        <v>1.8000000000000007</v>
      </c>
      <c r="I23" s="26"/>
      <c r="J23" s="33"/>
      <c r="K23" s="20">
        <f>K18/K20</f>
        <v>2.843152740483337</v>
      </c>
      <c r="L23" t="str">
        <f>" = z = actual value of test statistic"</f>
        <v> = z = actual value of test statistic</v>
      </c>
      <c r="Q23" s="11"/>
    </row>
    <row r="24" spans="2:18" ht="12.75">
      <c r="B24" s="14"/>
      <c r="I24" s="26"/>
      <c r="J24" s="33"/>
      <c r="P24" s="11"/>
      <c r="R24" s="11"/>
    </row>
    <row r="25" spans="2:20" s="12" customFormat="1" ht="12.75">
      <c r="B25" s="29">
        <f>B23-B19</f>
        <v>0.5591000000000008</v>
      </c>
      <c r="E25" s="12" t="str">
        <f>"= lower bound of confidence interval"</f>
        <v>= lower bound of confidence interval</v>
      </c>
      <c r="I25" s="26"/>
      <c r="J25" s="33"/>
      <c r="K25" s="1" t="s">
        <v>3</v>
      </c>
      <c r="L25" s="11"/>
      <c r="M25" s="11"/>
      <c r="N25" s="11"/>
      <c r="O25" s="11"/>
      <c r="P25"/>
      <c r="Q25"/>
      <c r="R25"/>
      <c r="S25"/>
      <c r="T25" s="13"/>
    </row>
    <row r="26" spans="2:21" s="12" customFormat="1" ht="12.75">
      <c r="B26" s="29"/>
      <c r="E26"/>
      <c r="I26" s="35"/>
      <c r="J26" s="33"/>
      <c r="K26"/>
      <c r="L26"/>
      <c r="M26"/>
      <c r="N26" s="4" t="str">
        <f>"p-value if this is a 1-tailed test -- lower tail ="</f>
        <v>p-value if this is a 1-tailed test -- lower tail =</v>
      </c>
      <c r="O26" s="8">
        <f>NORMSDIST(K23)</f>
        <v>0.9977665171226734</v>
      </c>
      <c r="P26" s="6" t="str">
        <f>"="</f>
        <v>=</v>
      </c>
      <c r="Q26" s="31" t="s">
        <v>11</v>
      </c>
      <c r="R26" s="38">
        <f>1/O26</f>
        <v>1.0022384824896384</v>
      </c>
      <c r="S26" s="38"/>
      <c r="T26" s="38"/>
      <c r="U26" s="38"/>
    </row>
    <row r="27" spans="2:21" ht="12.75">
      <c r="B27" s="29">
        <f>B23+B19</f>
        <v>3.0409000000000006</v>
      </c>
      <c r="C27" s="13"/>
      <c r="E27" s="12" t="str">
        <f>"= upper bound of confidence interval"</f>
        <v>= upper bound of confidence interval</v>
      </c>
      <c r="F27" s="12"/>
      <c r="G27" s="12"/>
      <c r="H27" s="12"/>
      <c r="I27" s="35"/>
      <c r="J27" s="34"/>
      <c r="N27" s="4" t="str">
        <f>"p-value if this is a 1-tailed test -- upper tail ="</f>
        <v>p-value if this is a 1-tailed test -- upper tail =</v>
      </c>
      <c r="O27" s="8">
        <f>1-NORMSDIST(K23)</f>
        <v>0.002233482877326609</v>
      </c>
      <c r="P27" s="6" t="str">
        <f>"="</f>
        <v>=</v>
      </c>
      <c r="Q27" s="31" t="s">
        <v>11</v>
      </c>
      <c r="R27" s="38">
        <f>1/O27</f>
        <v>447.73121394911277</v>
      </c>
      <c r="S27" s="38"/>
      <c r="T27" s="38"/>
      <c r="U27" s="38"/>
    </row>
    <row r="28" spans="9:21" ht="12.75">
      <c r="I28" s="26"/>
      <c r="J28" s="33"/>
      <c r="N28" s="4" t="str">
        <f>"p-value if this is a 2-tailed test ="</f>
        <v>p-value if this is a 2-tailed test =</v>
      </c>
      <c r="O28" s="8">
        <f>2*MIN(O26,O27)</f>
        <v>0.004466965754653218</v>
      </c>
      <c r="P28" s="6" t="str">
        <f>"="</f>
        <v>=</v>
      </c>
      <c r="Q28" s="31" t="s">
        <v>11</v>
      </c>
      <c r="R28" s="38">
        <f>1/O28</f>
        <v>223.86560697455639</v>
      </c>
      <c r="S28" s="38"/>
      <c r="T28" s="38"/>
      <c r="U28" s="38"/>
    </row>
    <row r="29" spans="1:21" ht="12.75">
      <c r="A29" s="1"/>
      <c r="T29" s="32"/>
      <c r="U29" s="32"/>
    </row>
    <row r="30" ht="12.75">
      <c r="A30" s="1"/>
    </row>
    <row r="31" spans="2:4" ht="12.75">
      <c r="B31" s="18"/>
      <c r="C31" s="13"/>
      <c r="D31" s="13"/>
    </row>
    <row r="32" ht="12.75">
      <c r="B32" s="1"/>
    </row>
    <row r="33" ht="12.75">
      <c r="B33" s="1"/>
    </row>
    <row r="36" spans="2:3" ht="12.75">
      <c r="B36" s="8"/>
      <c r="C36" s="7"/>
    </row>
    <row r="37" spans="2:19" ht="12.75">
      <c r="B37" s="8"/>
      <c r="S37" s="11"/>
    </row>
    <row r="38" spans="11:17" ht="12.75">
      <c r="K38" s="11"/>
      <c r="L38" s="11"/>
      <c r="M38" s="11"/>
      <c r="N38" s="11"/>
      <c r="O38" s="11"/>
      <c r="P38" s="11"/>
      <c r="Q38" s="11"/>
    </row>
    <row r="39" spans="2:18" ht="12.75">
      <c r="B39" s="9"/>
      <c r="J39" s="11"/>
      <c r="L39" s="6"/>
      <c r="R39" s="11"/>
    </row>
    <row r="40" spans="6:12" ht="12.75">
      <c r="F40" s="3"/>
      <c r="L40" s="6"/>
    </row>
    <row r="43" spans="2:19" s="11" customFormat="1" ht="12.75">
      <c r="B43" s="1"/>
      <c r="I43"/>
      <c r="J43"/>
      <c r="K43"/>
      <c r="L43"/>
      <c r="M43"/>
      <c r="N43"/>
      <c r="O43"/>
      <c r="P43"/>
      <c r="Q43"/>
      <c r="R43"/>
      <c r="S43"/>
    </row>
    <row r="44" ht="12.75">
      <c r="I44" s="11"/>
    </row>
  </sheetData>
  <mergeCells count="10">
    <mergeCell ref="K10:M10"/>
    <mergeCell ref="B16:B18"/>
    <mergeCell ref="B19:B21"/>
    <mergeCell ref="K20:K22"/>
    <mergeCell ref="R27:U27"/>
    <mergeCell ref="R28:U28"/>
    <mergeCell ref="C19:F21"/>
    <mergeCell ref="C16:D18"/>
    <mergeCell ref="L20:P22"/>
    <mergeCell ref="R26:U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2010-04-18T17:19:50Z</dcterms:modified>
  <cp:category/>
  <cp:version/>
  <cp:contentType/>
  <cp:contentStatus/>
</cp:coreProperties>
</file>