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2pops,1num,small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<sst xmlns="http://schemas.openxmlformats.org/spreadsheetml/2006/main" count="24" uniqueCount="17">
  <si>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Confidence Interval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</si>
  <si>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</si>
  <si>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</si>
  <si>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</si>
  <si>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</si>
  <si>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</si>
  <si>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</si>
  <si>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</si>
  <si>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</si>
  <si>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>Cut-off value(s):</t>
  </si>
  <si>
    <t>Test statistic</t>
  </si>
  <si>
    <t xml:space="preserve">  1 in</t>
  </si>
  <si>
    <t xml:space="preserve"> &lt;-- Enter confidence level here.  (Example:  ".95")</t>
  </si>
  <si>
    <t xml:space="preserve"> &lt;-- Enter significance level alpha here.  (Example: ".05")</t>
  </si>
  <si>
    <t xml:space="preserve"> &lt;-- Enter       here</t>
  </si>
  <si>
    <t>Context:  2 populations, 1 numerical variable, small sample case</t>
  </si>
  <si>
    <t>Created for the Laney College Math Department by William Lepowsky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</si>
</sst>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65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Relationship Id="rId5" Type="http://schemas.openxmlformats.org/officeDocument/2006/relationships/image" Target="../media/image4.png" /><Relationship Id="rId6" Type="http://schemas.openxmlformats.org/officeDocument/2006/relationships/image" Target="../media/image3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14.png" /><Relationship Id="rId22" Type="http://schemas.openxmlformats.org/officeDocument/2006/relationships/image" Target="../media/image23.png" /><Relationship Id="rId23" Type="http://schemas.openxmlformats.org/officeDocument/2006/relationships/image" Target="../media/image5.png" /><Relationship Id="rId24" Type="http://schemas.openxmlformats.org/officeDocument/2006/relationships/image" Target="../media/image25.png" /><Relationship Id="rId25" Type="http://schemas.openxmlformats.org/officeDocument/2006/relationships/image" Target="../media/image24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21</xdr:row>
      <xdr:rowOff>0</xdr:rowOff>
    </xdr:from>
    <xdr:to>
      <xdr:col>3</xdr:col>
      <xdr:colOff>571500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36099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552450</xdr:colOff>
      <xdr:row>11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15050" y="19716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142875</xdr:colOff>
      <xdr:row>10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67775" y="178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10</xdr:row>
      <xdr:rowOff>0</xdr:rowOff>
    </xdr:from>
    <xdr:to>
      <xdr:col>11</xdr:col>
      <xdr:colOff>552450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86475" y="1781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</xdr:row>
      <xdr:rowOff>161925</xdr:rowOff>
    </xdr:from>
    <xdr:to>
      <xdr:col>6</xdr:col>
      <xdr:colOff>533400</xdr:colOff>
      <xdr:row>2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3619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28575</xdr:colOff>
      <xdr:row>2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0675" y="3714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</xdr:row>
      <xdr:rowOff>0</xdr:rowOff>
    </xdr:from>
    <xdr:to>
      <xdr:col>1</xdr:col>
      <xdr:colOff>600075</xdr:colOff>
      <xdr:row>2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0575" y="3714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9525</xdr:rowOff>
    </xdr:from>
    <xdr:to>
      <xdr:col>4</xdr:col>
      <xdr:colOff>180975</xdr:colOff>
      <xdr:row>2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381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</xdr:row>
      <xdr:rowOff>171450</xdr:rowOff>
    </xdr:from>
    <xdr:to>
      <xdr:col>1</xdr:col>
      <xdr:colOff>590550</xdr:colOff>
      <xdr:row>4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0575" y="7239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533400</xdr:colOff>
      <xdr:row>4</xdr:row>
      <xdr:rowOff>171450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7429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</xdr:row>
      <xdr:rowOff>9525</xdr:rowOff>
    </xdr:from>
    <xdr:to>
      <xdr:col>4</xdr:col>
      <xdr:colOff>161925</xdr:colOff>
      <xdr:row>4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742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9525</xdr:rowOff>
    </xdr:from>
    <xdr:to>
      <xdr:col>10</xdr:col>
      <xdr:colOff>28575</xdr:colOff>
      <xdr:row>4</xdr:row>
      <xdr:rowOff>171450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742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6</xdr:row>
      <xdr:rowOff>0</xdr:rowOff>
    </xdr:from>
    <xdr:to>
      <xdr:col>1</xdr:col>
      <xdr:colOff>571500</xdr:colOff>
      <xdr:row>6</xdr:row>
      <xdr:rowOff>161925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1050" y="1095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6</xdr:row>
      <xdr:rowOff>9525</xdr:rowOff>
    </xdr:from>
    <xdr:to>
      <xdr:col>6</xdr:col>
      <xdr:colOff>542925</xdr:colOff>
      <xdr:row>6</xdr:row>
      <xdr:rowOff>171450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38575" y="11049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142875</xdr:colOff>
      <xdr:row>6</xdr:row>
      <xdr:rowOff>161925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1095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</xdr:row>
      <xdr:rowOff>0</xdr:rowOff>
    </xdr:from>
    <xdr:to>
      <xdr:col>10</xdr:col>
      <xdr:colOff>19050</xdr:colOff>
      <xdr:row>6</xdr:row>
      <xdr:rowOff>161925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1095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25</xdr:row>
      <xdr:rowOff>0</xdr:rowOff>
    </xdr:from>
    <xdr:to>
      <xdr:col>3</xdr:col>
      <xdr:colOff>66675</xdr:colOff>
      <xdr:row>26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42576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26</xdr:row>
      <xdr:rowOff>152400</xdr:rowOff>
    </xdr:from>
    <xdr:to>
      <xdr:col>3</xdr:col>
      <xdr:colOff>438150</xdr:colOff>
      <xdr:row>27</xdr:row>
      <xdr:rowOff>152400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1575" y="4572000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29</xdr:row>
      <xdr:rowOff>0</xdr:rowOff>
    </xdr:from>
    <xdr:to>
      <xdr:col>3</xdr:col>
      <xdr:colOff>438150</xdr:colOff>
      <xdr:row>30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1575" y="4905375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8</xdr:row>
      <xdr:rowOff>142875</xdr:rowOff>
    </xdr:from>
    <xdr:to>
      <xdr:col>13</xdr:col>
      <xdr:colOff>361950</xdr:colOff>
      <xdr:row>9</xdr:row>
      <xdr:rowOff>142875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159067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152400</xdr:rowOff>
    </xdr:from>
    <xdr:to>
      <xdr:col>3</xdr:col>
      <xdr:colOff>228600</xdr:colOff>
      <xdr:row>21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3600450"/>
          <a:ext cx="819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428625</xdr:colOff>
      <xdr:row>19</xdr:row>
      <xdr:rowOff>0</xdr:rowOff>
    </xdr:from>
    <xdr:to>
      <xdr:col>15</xdr:col>
      <xdr:colOff>457200</xdr:colOff>
      <xdr:row>20</xdr:row>
      <xdr:rowOff>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77200" y="3286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9525</xdr:rowOff>
    </xdr:from>
    <xdr:to>
      <xdr:col>2</xdr:col>
      <xdr:colOff>276225</xdr:colOff>
      <xdr:row>15</xdr:row>
      <xdr:rowOff>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24860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47625</xdr:rowOff>
    </xdr:from>
    <xdr:to>
      <xdr:col>5</xdr:col>
      <xdr:colOff>409575</xdr:colOff>
      <xdr:row>19</xdr:row>
      <xdr:rowOff>85725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09675" y="3009900"/>
          <a:ext cx="2152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20</xdr:row>
      <xdr:rowOff>152400</xdr:rowOff>
    </xdr:from>
    <xdr:to>
      <xdr:col>6</xdr:col>
      <xdr:colOff>0</xdr:colOff>
      <xdr:row>24</xdr:row>
      <xdr:rowOff>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95550" y="360045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600075</xdr:colOff>
      <xdr:row>21</xdr:row>
      <xdr:rowOff>0</xdr:rowOff>
    </xdr:from>
    <xdr:to>
      <xdr:col>16</xdr:col>
      <xdr:colOff>304800</xdr:colOff>
      <xdr:row>24</xdr:row>
      <xdr:rowOff>9525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3609975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</xdr:row>
      <xdr:rowOff>0</xdr:rowOff>
    </xdr:from>
    <xdr:to>
      <xdr:col>3</xdr:col>
      <xdr:colOff>428625</xdr:colOff>
      <xdr:row>12</xdr:row>
      <xdr:rowOff>161925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1125" y="2143125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12</xdr:row>
      <xdr:rowOff>161925</xdr:rowOff>
    </xdr:from>
    <xdr:to>
      <xdr:col>14</xdr:col>
      <xdr:colOff>409575</xdr:colOff>
      <xdr:row>13</xdr:row>
      <xdr:rowOff>152400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23050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tabSelected="1" workbookViewId="0" topLeftCell="A1">
      <selection activeCell="N2" sqref="N2"/>
    </sheetView>
  </sheetViews>
  <sheetFormatPr defaultColWidth="9.140625" defaultRowHeight="12.75"/>
  <cols>
    <col min="1" max="1" width="7.140625" style="0" customWidth="1"/>
    <col min="2" max="2" width="9.7109375" style="0" customWidth="1"/>
    <col min="10" max="10" width="2.00390625" style="0" customWidth="1"/>
    <col min="11" max="11" width="4.421875" style="0" customWidth="1"/>
  </cols>
  <sheetData>
    <row r="1" spans="1:14" s="17" customFormat="1" ht="15.75">
      <c r="A1" s="16" t="s">
        <v>15</v>
      </c>
      <c r="H1"/>
      <c r="N1" s="38" t="s">
        <v>16</v>
      </c>
    </row>
    <row r="2" ht="13.5" thickBot="1"/>
    <row r="3" spans="2:10" ht="14.25" thickBot="1" thickTop="1">
      <c r="B3" s="4"/>
      <c r="C3" s="21">
        <v>15</v>
      </c>
      <c r="D3" s="10" t="s">
        <v>14</v>
      </c>
      <c r="G3" s="4"/>
      <c r="H3" s="21">
        <v>10</v>
      </c>
      <c r="I3" s="10" t="s">
        <v>14</v>
      </c>
      <c r="J3" s="10"/>
    </row>
    <row r="4" spans="2:8" ht="14.25" thickBot="1" thickTop="1">
      <c r="B4" s="4"/>
      <c r="C4" s="5"/>
      <c r="G4" s="4"/>
      <c r="H4" s="1"/>
    </row>
    <row r="5" spans="2:10" ht="14.25" thickBot="1" thickTop="1">
      <c r="B5" s="4"/>
      <c r="C5" s="27">
        <v>21.5</v>
      </c>
      <c r="D5" s="10" t="s">
        <v>14</v>
      </c>
      <c r="G5" s="4"/>
      <c r="H5" s="21">
        <v>18.8</v>
      </c>
      <c r="I5" s="10" t="s">
        <v>14</v>
      </c>
      <c r="J5" s="10"/>
    </row>
    <row r="6" spans="1:8" ht="14.25" thickBot="1" thickTop="1">
      <c r="A6" s="4"/>
      <c r="B6" s="5"/>
      <c r="C6" s="10"/>
      <c r="G6" s="5"/>
      <c r="H6" s="10"/>
    </row>
    <row r="7" spans="2:10" ht="14.25" thickBot="1" thickTop="1">
      <c r="B7" s="19"/>
      <c r="C7" s="21">
        <v>5.1</v>
      </c>
      <c r="D7" s="10" t="s">
        <v>14</v>
      </c>
      <c r="G7" s="19"/>
      <c r="H7" s="21">
        <v>4.6</v>
      </c>
      <c r="I7" s="10" t="s">
        <v>14</v>
      </c>
      <c r="J7" s="10"/>
    </row>
    <row r="8" ht="13.5" thickTop="1"/>
    <row r="9" spans="1:11" ht="12.75">
      <c r="A9" s="1" t="s">
        <v>0</v>
      </c>
      <c r="J9" s="26"/>
      <c r="K9" s="15" t="s">
        <v>8</v>
      </c>
    </row>
    <row r="10" spans="2:14" ht="13.5" thickBot="1">
      <c r="B10" s="1"/>
      <c r="J10" s="26"/>
      <c r="K10" s="15"/>
      <c r="L10" s="42" t="s">
        <v>2</v>
      </c>
      <c r="M10" s="39"/>
      <c r="N10" s="39"/>
    </row>
    <row r="11" spans="1:14" ht="14.25" thickBot="1" thickTop="1">
      <c r="A11" s="4" t="s">
        <v>1</v>
      </c>
      <c r="B11" s="22">
        <v>0.95</v>
      </c>
      <c r="C11" s="10" t="s">
        <v>12</v>
      </c>
      <c r="F11" s="1"/>
      <c r="J11" s="26"/>
      <c r="K11" s="15"/>
      <c r="L11" s="18"/>
      <c r="M11" s="13"/>
      <c r="N11" s="13"/>
    </row>
    <row r="12" spans="1:14" ht="14.25" thickBot="1" thickTop="1">
      <c r="A12" s="4"/>
      <c r="B12" s="23"/>
      <c r="C12" s="10"/>
      <c r="F12" s="1"/>
      <c r="J12" s="26"/>
      <c r="K12" s="33"/>
      <c r="L12" s="4"/>
      <c r="M12" s="22">
        <v>0.05</v>
      </c>
      <c r="N12" s="10" t="s">
        <v>13</v>
      </c>
    </row>
    <row r="13" spans="2:14" ht="13.5" thickTop="1">
      <c r="B13" s="34">
        <f>C3+H3-2</f>
        <v>23</v>
      </c>
      <c r="C13" t="str">
        <f>" =                           = number of degrees of freedom"</f>
        <v> =                           = number of degrees of freedom</v>
      </c>
      <c r="F13" s="1"/>
      <c r="J13" s="26"/>
      <c r="K13" s="33"/>
      <c r="L13" s="4"/>
      <c r="M13" s="23"/>
      <c r="N13" s="10"/>
    </row>
    <row r="14" spans="2:17" ht="12.75">
      <c r="B14" s="23"/>
      <c r="C14" s="10"/>
      <c r="F14" s="1"/>
      <c r="J14" s="26"/>
      <c r="K14" s="33"/>
      <c r="L14" s="4"/>
      <c r="M14" s="34">
        <f>B13</f>
        <v>23</v>
      </c>
      <c r="N14" t="str">
        <f>" =                           = number of degrees of freedom"</f>
        <v> =                           = number of degrees of freedom</v>
      </c>
      <c r="Q14" s="1"/>
    </row>
    <row r="15" spans="2:14" ht="12.75">
      <c r="B15" s="2">
        <f>ROUND(TINV((1-B11),B13),3)</f>
        <v>2.069</v>
      </c>
      <c r="C15" t="str">
        <f>"=       = positive t cut-off-value"</f>
        <v>=       = positive t cut-off-value</v>
      </c>
      <c r="J15" s="26"/>
      <c r="K15" s="33"/>
      <c r="L15" s="4"/>
      <c r="M15" s="23"/>
      <c r="N15" s="10"/>
    </row>
    <row r="16" spans="2:17" ht="12.75">
      <c r="B16" s="2">
        <f>-B15</f>
        <v>-2.069</v>
      </c>
      <c r="C16" t="str">
        <f>" = negative t cut-off value"</f>
        <v> = negative t cut-off value</v>
      </c>
      <c r="F16" s="2"/>
      <c r="J16" s="26"/>
      <c r="K16" s="33"/>
      <c r="M16" s="24" t="s">
        <v>9</v>
      </c>
      <c r="N16" s="4" t="s">
        <v>5</v>
      </c>
      <c r="O16" s="25">
        <f>ROUND(TINV(2*M12,M14),3)</f>
        <v>1.714</v>
      </c>
      <c r="P16" s="6" t="s">
        <v>4</v>
      </c>
      <c r="Q16" s="25">
        <f>-O16</f>
        <v>-1.714</v>
      </c>
    </row>
    <row r="17" spans="2:17" ht="12.75">
      <c r="B17" s="2"/>
      <c r="F17" s="2"/>
      <c r="J17" s="26"/>
      <c r="K17" s="33"/>
      <c r="L17" s="1"/>
      <c r="N17" s="4" t="s">
        <v>6</v>
      </c>
      <c r="O17" s="25">
        <f>ROUND(TINV(M12,M14),3)</f>
        <v>2.069</v>
      </c>
      <c r="P17" s="6" t="s">
        <v>7</v>
      </c>
      <c r="Q17" s="25">
        <f>-O17</f>
        <v>-2.069</v>
      </c>
    </row>
    <row r="18" spans="2:17" ht="12.75">
      <c r="B18" s="2"/>
      <c r="C18" s="39"/>
      <c r="D18" s="39"/>
      <c r="E18" s="39"/>
      <c r="F18" s="39"/>
      <c r="J18" s="26"/>
      <c r="K18" s="33"/>
      <c r="L18" s="1"/>
      <c r="N18" s="4"/>
      <c r="O18" s="25"/>
      <c r="P18" s="6"/>
      <c r="Q18" s="25"/>
    </row>
    <row r="19" spans="2:12" ht="12.75">
      <c r="B19" s="37">
        <f>((C3-1)*C7^2+(H3-1)*H7^2)/(C3+H3-2)</f>
        <v>24.112173913043474</v>
      </c>
      <c r="C19" s="39"/>
      <c r="D19" s="39"/>
      <c r="E19" s="39"/>
      <c r="F19" s="39"/>
      <c r="J19" s="26"/>
      <c r="K19" s="33"/>
      <c r="L19" s="1" t="s">
        <v>10</v>
      </c>
    </row>
    <row r="20" spans="2:13" ht="12.75">
      <c r="B20" s="2"/>
      <c r="C20" s="39"/>
      <c r="D20" s="39"/>
      <c r="E20" s="39"/>
      <c r="F20" s="39"/>
      <c r="J20" s="26"/>
      <c r="K20" s="33"/>
      <c r="L20" s="30">
        <f>C5-H5</f>
        <v>2.6999999999999993</v>
      </c>
      <c r="M20" t="str">
        <f>" = numerator of test statistic"</f>
        <v> = numerator of test statistic</v>
      </c>
    </row>
    <row r="21" spans="6:20" ht="12.75">
      <c r="F21" s="1"/>
      <c r="J21" s="26"/>
      <c r="K21" s="33"/>
      <c r="T21" s="11"/>
    </row>
    <row r="22" spans="2:19" ht="12.75">
      <c r="B22" s="43">
        <f>B15*B19</f>
        <v>49.888087826086945</v>
      </c>
      <c r="C22" s="41" t="str">
        <f>" = E = margin of error ="</f>
        <v> = E = margin of error =</v>
      </c>
      <c r="D22" s="39"/>
      <c r="E22" s="39"/>
      <c r="F22" s="39"/>
      <c r="J22" s="26"/>
      <c r="K22" s="33"/>
      <c r="L22" s="40">
        <f>SQRT(B19*(1/C3+1/H3))</f>
        <v>2.0046684644035064</v>
      </c>
      <c r="M22" s="41" t="str">
        <f>" = denominator of test statistic = "</f>
        <v> = denominator of test statistic = </v>
      </c>
      <c r="N22" s="41"/>
      <c r="O22" s="41"/>
      <c r="P22" s="41"/>
      <c r="Q22" s="39"/>
      <c r="R22" s="13"/>
      <c r="S22" s="13"/>
    </row>
    <row r="23" spans="2:19" ht="12.75">
      <c r="B23" s="43"/>
      <c r="C23" s="39"/>
      <c r="D23" s="39"/>
      <c r="E23" s="39"/>
      <c r="F23" s="39"/>
      <c r="J23" s="26"/>
      <c r="K23" s="33"/>
      <c r="L23" s="41"/>
      <c r="M23" s="41"/>
      <c r="N23" s="41"/>
      <c r="O23" s="41"/>
      <c r="P23" s="41"/>
      <c r="Q23" s="39"/>
      <c r="R23" s="13"/>
      <c r="S23" s="13"/>
    </row>
    <row r="24" spans="2:19" ht="12.75">
      <c r="B24" s="43"/>
      <c r="C24" s="39"/>
      <c r="D24" s="39"/>
      <c r="E24" s="39"/>
      <c r="F24" s="39"/>
      <c r="J24" s="26"/>
      <c r="K24" s="33"/>
      <c r="L24" s="41"/>
      <c r="M24" s="41"/>
      <c r="N24" s="41"/>
      <c r="O24" s="41"/>
      <c r="P24" s="41"/>
      <c r="Q24" s="39"/>
      <c r="R24" s="13"/>
      <c r="S24" s="13"/>
    </row>
    <row r="25" spans="1:21" s="12" customFormat="1" ht="12.75">
      <c r="A25"/>
      <c r="B25" s="14"/>
      <c r="C25"/>
      <c r="D25"/>
      <c r="E25"/>
      <c r="F25"/>
      <c r="G25"/>
      <c r="H25"/>
      <c r="I25"/>
      <c r="J25" s="26"/>
      <c r="K25" s="33"/>
      <c r="L25" s="20">
        <f>L20/L22</f>
        <v>1.346856125061752</v>
      </c>
      <c r="M25" t="str">
        <f>" = t = actual value of test statistic"</f>
        <v> = t = actual value of test statistic</v>
      </c>
      <c r="N25"/>
      <c r="O25"/>
      <c r="P25"/>
      <c r="Q25"/>
      <c r="R25" s="11"/>
      <c r="S25"/>
      <c r="T25"/>
      <c r="U25" s="13"/>
    </row>
    <row r="26" spans="1:21" s="12" customFormat="1" ht="12.75">
      <c r="A26"/>
      <c r="B26" s="28">
        <f>C5-H5</f>
        <v>2.6999999999999993</v>
      </c>
      <c r="C26"/>
      <c r="D26"/>
      <c r="E26"/>
      <c r="F26"/>
      <c r="G26"/>
      <c r="H26"/>
      <c r="I26"/>
      <c r="J26" s="26"/>
      <c r="K26" s="33"/>
      <c r="L26"/>
      <c r="M26"/>
      <c r="N26"/>
      <c r="O26"/>
      <c r="P26"/>
      <c r="Q26" s="11"/>
      <c r="R26"/>
      <c r="S26" s="11"/>
      <c r="T26" s="13"/>
      <c r="U26" s="13"/>
    </row>
    <row r="27" spans="2:22" ht="12.75">
      <c r="B27" s="14"/>
      <c r="J27" s="26"/>
      <c r="K27" s="33"/>
      <c r="L27" s="1" t="s">
        <v>3</v>
      </c>
      <c r="M27" s="11"/>
      <c r="N27" s="11"/>
      <c r="O27" s="11"/>
      <c r="P27" s="11"/>
      <c r="T27" s="13"/>
      <c r="U27" s="13"/>
      <c r="V27" s="32"/>
    </row>
    <row r="28" spans="1:22" ht="12.75">
      <c r="A28" s="12"/>
      <c r="B28" s="29">
        <f>B26-B22</f>
        <v>-47.18808782608694</v>
      </c>
      <c r="C28" s="12"/>
      <c r="D28" s="12"/>
      <c r="E28" s="12" t="str">
        <f>"= lower bound of confidence interval"</f>
        <v>= lower bound of confidence interval</v>
      </c>
      <c r="F28" s="12"/>
      <c r="G28" s="12"/>
      <c r="H28" s="12"/>
      <c r="J28" s="26"/>
      <c r="K28" s="33"/>
      <c r="O28" s="4" t="str">
        <f>"p-value if this is a 1-tailed test -- lower tail ="</f>
        <v>p-value if this is a 1-tailed test -- lower tail =</v>
      </c>
      <c r="P28" s="8">
        <f>NORMSDIST(L25)</f>
        <v>0.9109867127331157</v>
      </c>
      <c r="Q28" s="6" t="str">
        <f>"="</f>
        <v>=</v>
      </c>
      <c r="R28" s="31" t="s">
        <v>11</v>
      </c>
      <c r="S28" s="32">
        <f>1/P28</f>
        <v>1.0977108513469194</v>
      </c>
      <c r="T28" s="13"/>
      <c r="U28" s="32"/>
      <c r="V28" s="32"/>
    </row>
    <row r="29" spans="1:22" ht="12.75">
      <c r="A29" s="12"/>
      <c r="B29" s="29"/>
      <c r="C29" s="12"/>
      <c r="D29" s="12"/>
      <c r="F29" s="12"/>
      <c r="G29" s="12"/>
      <c r="H29" s="12"/>
      <c r="I29" s="12"/>
      <c r="J29" s="36"/>
      <c r="K29" s="35"/>
      <c r="O29" s="4" t="str">
        <f>"p-value if this is a 1-tailed test -- upper tail ="</f>
        <v>p-value if this is a 1-tailed test -- upper tail =</v>
      </c>
      <c r="P29" s="8">
        <f>1-NORMSDIST(L25)</f>
        <v>0.08901328726688429</v>
      </c>
      <c r="Q29" s="6" t="str">
        <f>"="</f>
        <v>=</v>
      </c>
      <c r="R29" s="31" t="s">
        <v>11</v>
      </c>
      <c r="S29" s="32">
        <f>1/P29</f>
        <v>11.234277833170545</v>
      </c>
      <c r="U29" s="32"/>
      <c r="V29" s="32"/>
    </row>
    <row r="30" spans="2:19" ht="12.75">
      <c r="B30" s="29">
        <f>B26+B22</f>
        <v>52.58808782608695</v>
      </c>
      <c r="C30" s="13"/>
      <c r="E30" s="12" t="str">
        <f>"= upper bound of confidence interval"</f>
        <v>= upper bound of confidence interval</v>
      </c>
      <c r="F30" s="12"/>
      <c r="G30" s="12"/>
      <c r="H30" s="12"/>
      <c r="I30" s="12"/>
      <c r="J30" s="36"/>
      <c r="K30" s="33"/>
      <c r="O30" s="4" t="str">
        <f>"p-value if this is a 2-tailed test ="</f>
        <v>p-value if this is a 2-tailed test =</v>
      </c>
      <c r="P30" s="8">
        <f>2*MIN(P28,P29)</f>
        <v>0.17802657453376858</v>
      </c>
      <c r="Q30" s="6" t="str">
        <f>"="</f>
        <v>=</v>
      </c>
      <c r="R30" s="31" t="s">
        <v>11</v>
      </c>
      <c r="S30" s="32">
        <f>1/P30</f>
        <v>5.617138916585272</v>
      </c>
    </row>
    <row r="32" ht="12.75">
      <c r="A32" s="1"/>
    </row>
    <row r="33" ht="12.75">
      <c r="A33" s="1"/>
    </row>
    <row r="34" spans="2:4" ht="12.75">
      <c r="B34" s="18"/>
      <c r="C34" s="13"/>
      <c r="D34" s="13"/>
    </row>
    <row r="35" ht="12.75">
      <c r="B35" s="1"/>
    </row>
    <row r="36" ht="12.75">
      <c r="B36" s="1"/>
    </row>
    <row r="37" ht="12.75">
      <c r="T37" s="11"/>
    </row>
    <row r="39" spans="2:3" ht="12.75">
      <c r="B39" s="8"/>
      <c r="C39" s="7"/>
    </row>
    <row r="40" spans="2:18" ht="12.75">
      <c r="B40" s="8"/>
      <c r="L40" s="11"/>
      <c r="M40" s="11"/>
      <c r="N40" s="11"/>
      <c r="O40" s="11"/>
      <c r="P40" s="11"/>
      <c r="Q40" s="11"/>
      <c r="R40" s="11"/>
    </row>
    <row r="41" spans="11:19" ht="12.75">
      <c r="K41" s="11"/>
      <c r="M41" s="6"/>
      <c r="S41" s="11"/>
    </row>
    <row r="42" spans="2:13" ht="12.75">
      <c r="B42" s="9"/>
      <c r="M42" s="6"/>
    </row>
    <row r="43" spans="1:20" s="11" customFormat="1" ht="12.75">
      <c r="A43"/>
      <c r="B43"/>
      <c r="C43"/>
      <c r="D43"/>
      <c r="E43"/>
      <c r="F43" s="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6" spans="1:8" ht="12.75">
      <c r="A46" s="11"/>
      <c r="B46" s="1"/>
      <c r="C46" s="11"/>
      <c r="D46" s="11"/>
      <c r="E46" s="11"/>
      <c r="F46" s="11"/>
      <c r="G46" s="11"/>
      <c r="H46" s="11"/>
    </row>
    <row r="47" spans="9:10" ht="12.75">
      <c r="I47" s="11"/>
      <c r="J47" s="11"/>
    </row>
  </sheetData>
  <mergeCells count="6">
    <mergeCell ref="L10:N10"/>
    <mergeCell ref="B22:B24"/>
    <mergeCell ref="C22:F24"/>
    <mergeCell ref="L22:L24"/>
    <mergeCell ref="M22:Q24"/>
    <mergeCell ref="C18:F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2010-04-18T17:20:38Z</dcterms:modified>
  <cp:category/>
  <cp:version/>
  <cp:contentType/>
  <cp:contentStatus/>
</cp:coreProperties>
</file>