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095" windowHeight="9330" tabRatio="758" activeTab="0"/>
  </bookViews>
  <sheets>
    <sheet name="bivariate cat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<sst xmlns="http://schemas.openxmlformats.org/spreadsheetml/2006/main" count="48" uniqueCount="37">
  <si>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p-value</t>
  </si>
  <si>
    <t>Category A</t>
  </si>
  <si>
    <t>Category B</t>
  </si>
  <si>
    <t>Category C</t>
  </si>
  <si>
    <t>Category D</t>
  </si>
  <si>
    <t>Category E</t>
  </si>
  <si>
    <t>Category V</t>
  </si>
  <si>
    <t>Category W</t>
  </si>
  <si>
    <t>Category X</t>
  </si>
  <si>
    <t>Category Y</t>
  </si>
  <si>
    <t>Category Z</t>
  </si>
  <si>
    <t>Total</t>
  </si>
  <si>
    <t>VARIABLE 1</t>
  </si>
  <si>
    <t>VARIABLE 2</t>
  </si>
  <si>
    <t>Percentage of COLUMN totals</t>
  </si>
  <si>
    <t>Percentage of ROW totals</t>
  </si>
  <si>
    <t>Cut-off value:</t>
  </si>
  <si>
    <t>Enter frequencies in the shaded region of the FIRST table ONLY. You can have 1, 2, 3, 4, or 5 categories for each variable.</t>
  </si>
  <si>
    <t xml:space="preserve">R = </t>
  </si>
  <si>
    <t xml:space="preserve">C = </t>
  </si>
  <si>
    <t xml:space="preserve"> &lt;-- Enter number of rows here</t>
  </si>
  <si>
    <t xml:space="preserve"> &lt;-- Enter number of columns here</t>
  </si>
  <si>
    <r>
      <t>If you wish, you can change or delete any of the Variable or Category names in the FIRST table.</t>
    </r>
    <r>
      <rPr>
        <b/>
        <sz val="10"/>
        <rFont val="Arial"/>
        <family val="2"/>
      </rPr>
      <t xml:space="preserve">  (The names in all the other tables will change automatically.)</t>
    </r>
  </si>
  <si>
    <r>
      <t xml:space="preserve">Descriptive statistics concerning association </t>
    </r>
    <r>
      <rPr>
        <b/>
        <i/>
        <sz val="12"/>
        <rFont val="Arial"/>
        <family val="2"/>
      </rPr>
      <t>in the sample</t>
    </r>
  </si>
  <si>
    <r>
      <t xml:space="preserve">Hypothesis test concerning independence vs. association </t>
    </r>
    <r>
      <rPr>
        <b/>
        <i/>
        <sz val="12"/>
        <rFont val="Arial"/>
        <family val="2"/>
      </rPr>
      <t>in the population</t>
    </r>
  </si>
  <si>
    <t>OBS – EXP</t>
  </si>
  <si>
    <t xml:space="preserve">           ENTER DATA IN THIS TABLE ONLY</t>
  </si>
  <si>
    <t xml:space="preserve">  ENTER VALUES</t>
  </si>
  <si>
    <t>Test statistic</t>
  </si>
  <si>
    <t>p-value =</t>
  </si>
  <si>
    <t xml:space="preserve"> &lt;-- Enter significance level alpha here.  (Example: ".05")</t>
  </si>
  <si>
    <t>OBSERVED DATA</t>
  </si>
  <si>
    <t xml:space="preserve">      EXPECTED VALUES  (IF INDEPENDENCE)</t>
  </si>
  <si>
    <t>1 in</t>
  </si>
  <si>
    <t>Context:  1 population, 2 categorical variables -- Chi-Square Test for Independence</t>
  </si>
  <si>
    <t>DIRECTIONS:</t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</si>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</sst>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  <numFmt numFmtId="175" formatCode="#,###.##"/>
    <numFmt numFmtId="176" formatCode="0.##############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horizontal="right"/>
    </xf>
    <xf numFmtId="164" fontId="2" fillId="0" borderId="3" xfId="0" applyNumberFormat="1" applyFont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2" fontId="0" fillId="0" borderId="3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2" fontId="0" fillId="0" borderId="5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9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0" borderId="19" xfId="0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right" vertical="center" textRotation="90"/>
    </xf>
    <xf numFmtId="0" fontId="0" fillId="0" borderId="19" xfId="0" applyBorder="1" applyAlignment="1">
      <alignment horizontal="right" vertical="center" textRotation="9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0" xfId="0" applyFont="1" applyAlignment="1">
      <alignment/>
    </xf>
    <xf numFmtId="17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12</xdr:row>
      <xdr:rowOff>161925</xdr:rowOff>
    </xdr:from>
    <xdr:to>
      <xdr:col>10</xdr:col>
      <xdr:colOff>771525</xdr:colOff>
      <xdr:row>13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43650" y="225742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7</xdr:row>
      <xdr:rowOff>19050</xdr:rowOff>
    </xdr:from>
    <xdr:to>
      <xdr:col>6</xdr:col>
      <xdr:colOff>400050</xdr:colOff>
      <xdr:row>8</xdr:row>
      <xdr:rowOff>95250</xdr:rowOff>
    </xdr:to>
    <xdr:sp>
      <xdr:nvSpPr>
        <xdr:cNvPr id="2" name="AutoShape 6"/>
        <xdr:cNvSpPr>
          <a:spLocks/>
        </xdr:cNvSpPr>
      </xdr:nvSpPr>
      <xdr:spPr>
        <a:xfrm>
          <a:off x="4324350" y="1238250"/>
          <a:ext cx="12382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7</xdr:row>
      <xdr:rowOff>28575</xdr:rowOff>
    </xdr:from>
    <xdr:to>
      <xdr:col>3</xdr:col>
      <xdr:colOff>352425</xdr:colOff>
      <xdr:row>8</xdr:row>
      <xdr:rowOff>104775</xdr:rowOff>
    </xdr:to>
    <xdr:sp>
      <xdr:nvSpPr>
        <xdr:cNvPr id="3" name="AutoShape 7"/>
        <xdr:cNvSpPr>
          <a:spLocks/>
        </xdr:cNvSpPr>
      </xdr:nvSpPr>
      <xdr:spPr>
        <a:xfrm>
          <a:off x="1933575" y="1247775"/>
          <a:ext cx="12382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37</xdr:row>
      <xdr:rowOff>0</xdr:rowOff>
    </xdr:from>
    <xdr:to>
      <xdr:col>11</xdr:col>
      <xdr:colOff>590550</xdr:colOff>
      <xdr:row>38</xdr:row>
      <xdr:rowOff>9525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72175" y="6181725"/>
          <a:ext cx="1266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7</xdr:row>
      <xdr:rowOff>57150</xdr:rowOff>
    </xdr:from>
    <xdr:to>
      <xdr:col>10</xdr:col>
      <xdr:colOff>400050</xdr:colOff>
      <xdr:row>8</xdr:row>
      <xdr:rowOff>9525</xdr:rowOff>
    </xdr:to>
    <xdr:sp>
      <xdr:nvSpPr>
        <xdr:cNvPr id="5" name="AutoShape 12"/>
        <xdr:cNvSpPr>
          <a:spLocks/>
        </xdr:cNvSpPr>
      </xdr:nvSpPr>
      <xdr:spPr>
        <a:xfrm>
          <a:off x="5857875" y="1276350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9</xdr:row>
      <xdr:rowOff>28575</xdr:rowOff>
    </xdr:from>
    <xdr:to>
      <xdr:col>10</xdr:col>
      <xdr:colOff>409575</xdr:colOff>
      <xdr:row>9</xdr:row>
      <xdr:rowOff>161925</xdr:rowOff>
    </xdr:to>
    <xdr:sp>
      <xdr:nvSpPr>
        <xdr:cNvPr id="6" name="AutoShape 13"/>
        <xdr:cNvSpPr>
          <a:spLocks/>
        </xdr:cNvSpPr>
      </xdr:nvSpPr>
      <xdr:spPr>
        <a:xfrm>
          <a:off x="5867400" y="1609725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19050</xdr:rowOff>
    </xdr:from>
    <xdr:to>
      <xdr:col>10</xdr:col>
      <xdr:colOff>400050</xdr:colOff>
      <xdr:row>13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5857875" y="2286000"/>
          <a:ext cx="37147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48</xdr:row>
      <xdr:rowOff>0</xdr:rowOff>
    </xdr:from>
    <xdr:to>
      <xdr:col>11</xdr:col>
      <xdr:colOff>66675</xdr:colOff>
      <xdr:row>49</xdr:row>
      <xdr:rowOff>9525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19850" y="7962900"/>
          <a:ext cx="295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5"/>
  <sheetViews>
    <sheetView showGridLines="0" showRowColHeaders="0" tabSelected="1" workbookViewId="0" topLeftCell="A26">
      <pane ySplit="30" topLeftCell="BM1" activePane="bottomLeft" state="split"/>
      <selection pane="topLeft" activeCell="A26" sqref="A26"/>
      <selection pane="bottomLeft" activeCell="D13" sqref="D13"/>
    </sheetView>
  </sheetViews>
  <sheetFormatPr defaultColWidth="9.140625" defaultRowHeight="12.75"/>
  <cols>
    <col min="1" max="1" width="1.7109375" style="0" customWidth="1"/>
    <col min="2" max="2" width="12.140625" style="4" customWidth="1"/>
    <col min="3" max="7" width="11.7109375" style="0" customWidth="1"/>
    <col min="8" max="8" width="7.28125" style="0" bestFit="1" customWidth="1"/>
    <col min="9" max="9" width="4.00390625" style="0" customWidth="1"/>
    <col min="10" max="10" width="3.7109375" style="0" customWidth="1"/>
    <col min="11" max="11" width="12.28125" style="0" customWidth="1"/>
    <col min="12" max="16" width="10.7109375" style="0" customWidth="1"/>
  </cols>
  <sheetData>
    <row r="1" spans="2:13" ht="15.75">
      <c r="B1" s="8" t="s">
        <v>34</v>
      </c>
      <c r="M1" s="68" t="s">
        <v>36</v>
      </c>
    </row>
    <row r="3" spans="2:3" ht="12.75">
      <c r="B3" s="67" t="s">
        <v>35</v>
      </c>
      <c r="C3" s="13" t="s">
        <v>17</v>
      </c>
    </row>
    <row r="4" ht="12.75">
      <c r="C4" s="13" t="s">
        <v>22</v>
      </c>
    </row>
    <row r="6" spans="3:11" ht="15.75">
      <c r="C6" s="8" t="s">
        <v>23</v>
      </c>
      <c r="J6" s="63"/>
      <c r="K6" s="8" t="s">
        <v>24</v>
      </c>
    </row>
    <row r="7" spans="3:11" ht="13.5" thickBot="1">
      <c r="C7" s="1"/>
      <c r="J7" s="63"/>
      <c r="K7" s="1"/>
    </row>
    <row r="8" spans="2:16" ht="14.25" thickBot="1" thickTop="1">
      <c r="B8" s="76" t="s">
        <v>31</v>
      </c>
      <c r="C8" s="74"/>
      <c r="D8" s="5" t="s">
        <v>26</v>
      </c>
      <c r="J8" s="77" t="s">
        <v>27</v>
      </c>
      <c r="K8" s="10" t="s">
        <v>18</v>
      </c>
      <c r="L8" s="47">
        <v>2</v>
      </c>
      <c r="M8" s="13" t="s">
        <v>20</v>
      </c>
      <c r="P8" s="83">
        <f>IF(MAX(COUNT(C11:C15),COUNT(D11:D15),COUNT(E11:E15),COUNT(F11:F15),COUNT(G11:G15))=1/(MAX(1/(COUNT(C11:C15)-0.5),1/(COUNT(D11:D15)-0.5),1/(COUNT(E11:E15)-0.5),1/(COUNT(F11:F15)-0.5),1/(COUNT(G11:G15)-0.5)))+0.5,IF(L8=MAX(COUNT(C11:C15),COUNT(D11:D15),COUNT(E11:E15),COUNT(F11:F15),COUNT(G11:G15)),"","WRONG NO. OF ROWS !!"),"COMPLETE THE ROWS !")</f>
      </c>
    </row>
    <row r="9" spans="3:10" ht="14.25" thickBot="1" thickTop="1">
      <c r="C9" s="14" t="s">
        <v>13</v>
      </c>
      <c r="J9" s="78"/>
    </row>
    <row r="10" spans="2:16" ht="14.25" thickBot="1" thickTop="1">
      <c r="B10" s="14" t="s">
        <v>12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2" t="s">
        <v>11</v>
      </c>
      <c r="I10" s="12"/>
      <c r="J10" s="78"/>
      <c r="K10" s="10" t="s">
        <v>19</v>
      </c>
      <c r="L10" s="47">
        <v>3</v>
      </c>
      <c r="M10" s="13" t="s">
        <v>21</v>
      </c>
      <c r="P10" s="83">
        <f>IF(MAX(COUNT(C11:G11),COUNT(C12:G12),COUNT(C13:G13),COUNT(C14:G14),COUNT(C15:G15))=1/(MAX(1/(COUNT(C11:G11)-0.5),1/(COUNT(C12:G12)-0.5),1/(COUNT(C13:G13)-0.5),1/(COUNT(C14:G14)-0.5),1/(COUNT(C15:G15)-0.5)))+0.5,IF(L10=MAX(COUNT(C11:G11),COUNT(C12:G12),COUNT(C13:G13),COUNT(C14:G14),COUNT(C15:G15)),"","WRONG NO. OF COLUMNS !!"),"COMPLETE THE COLUMNS !")</f>
      </c>
    </row>
    <row r="11" spans="2:14" ht="13.5" thickTop="1">
      <c r="B11" s="14" t="s">
        <v>1</v>
      </c>
      <c r="C11" s="54">
        <v>88</v>
      </c>
      <c r="D11" s="55">
        <v>28</v>
      </c>
      <c r="E11" s="55">
        <v>4</v>
      </c>
      <c r="F11" s="55"/>
      <c r="G11" s="56"/>
      <c r="H11" s="1">
        <f>IF(SUM(C11:G11)=0,"",SUM(C11:G11))</f>
        <v>120</v>
      </c>
      <c r="I11" s="1"/>
      <c r="J11" s="78"/>
      <c r="L11" s="4"/>
      <c r="N11" s="6"/>
    </row>
    <row r="12" spans="2:13" ht="12.75">
      <c r="B12" s="14" t="s">
        <v>2</v>
      </c>
      <c r="C12" s="57">
        <v>32</v>
      </c>
      <c r="D12" s="58">
        <v>15</v>
      </c>
      <c r="E12" s="58">
        <v>16</v>
      </c>
      <c r="F12" s="58"/>
      <c r="G12" s="59"/>
      <c r="H12" s="7">
        <f>IF(SUM(C12:G12)=0,"",SUM(C12:G12))</f>
        <v>63</v>
      </c>
      <c r="I12" s="7"/>
      <c r="J12" s="78"/>
      <c r="L12" s="65">
        <f>IF(AND(P8="",P10=""),IF(OR(L8="",L10=""),"",(L8-1)*(L10-1)),"FIX !")</f>
        <v>2</v>
      </c>
      <c r="M12" s="1" t="str">
        <f>" = (R - 1) (C - 1) = number of degrees of freedom"</f>
        <v> = (R - 1) (C - 1) = number of degrees of freedom</v>
      </c>
    </row>
    <row r="13" spans="2:10" ht="13.5" thickBot="1">
      <c r="B13" s="14" t="s">
        <v>3</v>
      </c>
      <c r="C13" s="57"/>
      <c r="D13" s="58"/>
      <c r="E13" s="58"/>
      <c r="F13" s="58"/>
      <c r="G13" s="59"/>
      <c r="H13" s="7">
        <f>IF(SUM(C13:G13)=0,"",SUM(C13:G13))</f>
      </c>
      <c r="I13" s="7"/>
      <c r="J13" s="78"/>
    </row>
    <row r="14" spans="2:13" ht="14.25" thickBot="1" thickTop="1">
      <c r="B14" s="14" t="s">
        <v>4</v>
      </c>
      <c r="C14" s="57"/>
      <c r="D14" s="58"/>
      <c r="E14" s="58"/>
      <c r="F14" s="58"/>
      <c r="G14" s="59"/>
      <c r="H14" s="1">
        <f>IF(SUM(C14:G14)=0,"",SUM(C14:G14))</f>
      </c>
      <c r="I14" s="1"/>
      <c r="J14" s="78"/>
      <c r="K14" s="3"/>
      <c r="L14" s="53">
        <v>0.05</v>
      </c>
      <c r="M14" s="5" t="s">
        <v>30</v>
      </c>
    </row>
    <row r="15" spans="2:16" ht="13.5" thickTop="1">
      <c r="B15" s="14" t="s">
        <v>5</v>
      </c>
      <c r="C15" s="60"/>
      <c r="D15" s="61"/>
      <c r="E15" s="61"/>
      <c r="F15" s="61"/>
      <c r="G15" s="62"/>
      <c r="H15" s="1">
        <f>IF(SUM(C15:G15)=0,"",SUM(C15:G15))</f>
      </c>
      <c r="I15" s="1"/>
      <c r="J15" s="78"/>
      <c r="O15" s="4"/>
      <c r="P15" s="11"/>
    </row>
    <row r="16" spans="2:16" ht="12.75">
      <c r="B16" s="12" t="s">
        <v>11</v>
      </c>
      <c r="C16" s="1">
        <f aca="true" t="shared" si="0" ref="C16:H16">IF(SUM(C11:C15)=0,"",SUM(C11:C15))</f>
        <v>120</v>
      </c>
      <c r="D16" s="1">
        <f t="shared" si="0"/>
        <v>43</v>
      </c>
      <c r="E16" s="1">
        <f t="shared" si="0"/>
        <v>20</v>
      </c>
      <c r="F16" s="1">
        <f t="shared" si="0"/>
      </c>
      <c r="G16" s="1">
        <f t="shared" si="0"/>
      </c>
      <c r="H16" s="1">
        <f t="shared" si="0"/>
        <v>183</v>
      </c>
      <c r="I16" s="1"/>
      <c r="J16" s="63"/>
      <c r="K16" s="10" t="s">
        <v>16</v>
      </c>
      <c r="L16" s="45">
        <f>IF(AND(P8="",P10=""),CHIINV(L14,L12),"FIX !")</f>
        <v>5.991464547191414</v>
      </c>
      <c r="M16" s="26" t="str">
        <f>" = chi-square distribution cut-off value for rejection region"</f>
        <v> = chi-square distribution cut-off value for rejection region</v>
      </c>
      <c r="N16" s="11"/>
      <c r="O16" s="4"/>
      <c r="P16" s="11"/>
    </row>
    <row r="17" spans="8:10" ht="12.75">
      <c r="H17" s="1"/>
      <c r="I17" s="1"/>
      <c r="J17" s="63"/>
    </row>
    <row r="18" spans="2:14" ht="12.75">
      <c r="B18" s="76" t="s">
        <v>14</v>
      </c>
      <c r="C18" s="79"/>
      <c r="D18" s="80"/>
      <c r="H18" s="1"/>
      <c r="I18" s="1"/>
      <c r="J18" s="63"/>
      <c r="K18" s="71" t="s">
        <v>32</v>
      </c>
      <c r="L18" s="72"/>
      <c r="M18" s="73"/>
      <c r="N18" s="74"/>
    </row>
    <row r="19" spans="3:16" ht="12.75">
      <c r="C19" s="12" t="str">
        <f>C9</f>
        <v>VARIABLE 2</v>
      </c>
      <c r="H19" s="1"/>
      <c r="I19" s="1"/>
      <c r="J19" s="63"/>
      <c r="K19" s="4"/>
      <c r="L19" s="12" t="str">
        <f>IF(C9="","",C9)</f>
        <v>VARIABLE 2</v>
      </c>
      <c r="M19" s="2"/>
      <c r="N19" s="2"/>
      <c r="O19" s="2"/>
      <c r="P19" s="2"/>
    </row>
    <row r="20" spans="2:17" ht="12.75">
      <c r="B20" s="23" t="str">
        <f>IF(B10="","",B10)</f>
        <v>VARIABLE 1</v>
      </c>
      <c r="C20" s="21" t="str">
        <f>IF(C10="","",C10)</f>
        <v>Category V</v>
      </c>
      <c r="D20" s="21" t="str">
        <f>IF(D10="","",D10)</f>
        <v>Category W</v>
      </c>
      <c r="E20" s="21" t="str">
        <f>IF(E10="","",E10)</f>
        <v>Category X</v>
      </c>
      <c r="F20" s="21" t="str">
        <f>IF(F10="","",F10)</f>
        <v>Category Y</v>
      </c>
      <c r="G20" s="21" t="str">
        <f>IF(G10="","",G10)</f>
        <v>Category Z</v>
      </c>
      <c r="H20" s="22" t="s">
        <v>11</v>
      </c>
      <c r="I20" s="27"/>
      <c r="J20" s="63"/>
      <c r="K20" s="12" t="str">
        <f>IF(B10="","",B10)</f>
        <v>VARIABLE 1</v>
      </c>
      <c r="L20" s="81" t="str">
        <f>IF(C10="","",C10)</f>
        <v>Category V</v>
      </c>
      <c r="M20" s="49" t="str">
        <f>IF(D10="","",D10)</f>
        <v>Category W</v>
      </c>
      <c r="N20" s="49" t="str">
        <f>IF(E10="","",E10)</f>
        <v>Category X</v>
      </c>
      <c r="O20" s="49" t="str">
        <f>IF(F10="","",F10)</f>
        <v>Category Y</v>
      </c>
      <c r="P20" s="52" t="str">
        <f>IF(G10="","",G10)</f>
        <v>Category Z</v>
      </c>
      <c r="Q20" s="12" t="s">
        <v>11</v>
      </c>
    </row>
    <row r="21" spans="2:17" ht="12.75">
      <c r="B21" s="24" t="str">
        <f>IF(B11="","",B11)</f>
        <v>Category A</v>
      </c>
      <c r="C21" s="15">
        <f aca="true" t="shared" si="1" ref="C21:H25">IF(C11="","",C11/C$16)</f>
        <v>0.7333333333333333</v>
      </c>
      <c r="D21" s="15">
        <f t="shared" si="1"/>
        <v>0.6511627906976745</v>
      </c>
      <c r="E21" s="15">
        <f t="shared" si="1"/>
        <v>0.2</v>
      </c>
      <c r="F21" s="15">
        <f t="shared" si="1"/>
      </c>
      <c r="G21" s="15">
        <f t="shared" si="1"/>
      </c>
      <c r="H21" s="18">
        <f t="shared" si="1"/>
        <v>0.6557377049180327</v>
      </c>
      <c r="I21" s="16"/>
      <c r="J21" s="63"/>
      <c r="K21" s="82" t="str">
        <f>IF(B11="","",B11)</f>
        <v>Category A</v>
      </c>
      <c r="L21" s="32">
        <f>IF(AND(P8="",P10=""),IF(C11="","",C$16*$H11/$H$16),"FIX !")</f>
        <v>78.68852459016394</v>
      </c>
      <c r="M21" s="33">
        <f aca="true" t="shared" si="2" ref="M21:P25">IF(D11="","",D$16*$H11/$H$16)</f>
        <v>28.19672131147541</v>
      </c>
      <c r="N21" s="33">
        <f t="shared" si="2"/>
        <v>13.114754098360656</v>
      </c>
      <c r="O21" s="33">
        <f t="shared" si="2"/>
      </c>
      <c r="P21" s="34">
        <f t="shared" si="2"/>
      </c>
      <c r="Q21" s="30">
        <f>IF(SUM(L21:P21)=0,"",SUM(L21:P21))</f>
        <v>120</v>
      </c>
    </row>
    <row r="22" spans="2:17" ht="12.75">
      <c r="B22" s="24" t="str">
        <f>IF(B12="","",B12)</f>
        <v>Category B</v>
      </c>
      <c r="C22" s="15">
        <f t="shared" si="1"/>
        <v>0.26666666666666666</v>
      </c>
      <c r="D22" s="15">
        <f t="shared" si="1"/>
        <v>0.3488372093023256</v>
      </c>
      <c r="E22" s="15">
        <f t="shared" si="1"/>
        <v>0.8</v>
      </c>
      <c r="F22" s="15">
        <f t="shared" si="1"/>
      </c>
      <c r="G22" s="15">
        <f t="shared" si="1"/>
      </c>
      <c r="H22" s="18">
        <f t="shared" si="1"/>
        <v>0.3442622950819672</v>
      </c>
      <c r="I22" s="16"/>
      <c r="J22" s="63"/>
      <c r="K22" s="52" t="str">
        <f>IF(B12="","",B12)</f>
        <v>Category B</v>
      </c>
      <c r="L22" s="35">
        <f>IF(C12="","",C$16*$H12/$H$16)</f>
        <v>41.31147540983606</v>
      </c>
      <c r="M22" s="36">
        <f t="shared" si="2"/>
        <v>14.80327868852459</v>
      </c>
      <c r="N22" s="36">
        <f t="shared" si="2"/>
        <v>6.885245901639344</v>
      </c>
      <c r="O22" s="36">
        <f t="shared" si="2"/>
      </c>
      <c r="P22" s="37">
        <f t="shared" si="2"/>
      </c>
      <c r="Q22" s="7">
        <f>IF(SUM(L22:P22)=0,"",SUM(L22:P22))</f>
        <v>63</v>
      </c>
    </row>
    <row r="23" spans="2:17" ht="12.75">
      <c r="B23" s="24" t="str">
        <f>IF(B13="","",B13)</f>
        <v>Category C</v>
      </c>
      <c r="C23" s="15">
        <f t="shared" si="1"/>
      </c>
      <c r="D23" s="15">
        <f t="shared" si="1"/>
      </c>
      <c r="E23" s="15">
        <f t="shared" si="1"/>
      </c>
      <c r="F23" s="15">
        <f t="shared" si="1"/>
      </c>
      <c r="G23" s="15">
        <f t="shared" si="1"/>
      </c>
      <c r="H23" s="18">
        <f t="shared" si="1"/>
      </c>
      <c r="I23" s="16"/>
      <c r="J23" s="63"/>
      <c r="K23" s="52" t="str">
        <f>IF(B13="","",B13)</f>
        <v>Category C</v>
      </c>
      <c r="L23" s="35">
        <f>IF(C13="","",C$16*$H13/$H$16)</f>
      </c>
      <c r="M23" s="36">
        <f t="shared" si="2"/>
      </c>
      <c r="N23" s="36">
        <f t="shared" si="2"/>
      </c>
      <c r="O23" s="36">
        <f t="shared" si="2"/>
      </c>
      <c r="P23" s="37">
        <f t="shared" si="2"/>
      </c>
      <c r="Q23" s="7">
        <f>IF(SUM(L23:P23)=0,"",SUM(L23:P23))</f>
      </c>
    </row>
    <row r="24" spans="2:17" ht="12.75">
      <c r="B24" s="24" t="str">
        <f>IF(B14="","",B14)</f>
        <v>Category D</v>
      </c>
      <c r="C24" s="15">
        <f t="shared" si="1"/>
      </c>
      <c r="D24" s="15">
        <f t="shared" si="1"/>
      </c>
      <c r="E24" s="15">
        <f t="shared" si="1"/>
      </c>
      <c r="F24" s="15">
        <f t="shared" si="1"/>
      </c>
      <c r="G24" s="15">
        <f t="shared" si="1"/>
      </c>
      <c r="H24" s="18">
        <f t="shared" si="1"/>
      </c>
      <c r="I24" s="16"/>
      <c r="J24" s="63"/>
      <c r="K24" s="52" t="str">
        <f>IF(B14="","",B14)</f>
        <v>Category D</v>
      </c>
      <c r="L24" s="35">
        <f>IF(C14="","",C$16*$H14/$H$16)</f>
      </c>
      <c r="M24" s="36">
        <f t="shared" si="2"/>
      </c>
      <c r="N24" s="36">
        <f t="shared" si="2"/>
      </c>
      <c r="O24" s="36">
        <f t="shared" si="2"/>
      </c>
      <c r="P24" s="37">
        <f t="shared" si="2"/>
      </c>
      <c r="Q24" s="7">
        <f>IF(SUM(L24:P24)=0,"",SUM(L24:P24))</f>
      </c>
    </row>
    <row r="25" spans="2:17" ht="12.75">
      <c r="B25" s="24" t="str">
        <f>IF(B15="","",B15)</f>
        <v>Category E</v>
      </c>
      <c r="C25" s="15">
        <f t="shared" si="1"/>
      </c>
      <c r="D25" s="15">
        <f t="shared" si="1"/>
      </c>
      <c r="E25" s="15">
        <f t="shared" si="1"/>
      </c>
      <c r="F25" s="15">
        <f t="shared" si="1"/>
      </c>
      <c r="G25" s="15">
        <f t="shared" si="1"/>
      </c>
      <c r="H25" s="18">
        <f t="shared" si="1"/>
      </c>
      <c r="I25" s="16"/>
      <c r="J25" s="63"/>
      <c r="K25" s="50" t="str">
        <f>IF(B15="","",B15)</f>
        <v>Category E</v>
      </c>
      <c r="L25" s="38">
        <f>IF(C15="","",C$16*$H15/$H$16)</f>
      </c>
      <c r="M25" s="39">
        <f t="shared" si="2"/>
      </c>
      <c r="N25" s="39">
        <f t="shared" si="2"/>
      </c>
      <c r="O25" s="39">
        <f t="shared" si="2"/>
      </c>
      <c r="P25" s="40">
        <f t="shared" si="2"/>
      </c>
      <c r="Q25" s="31">
        <f>IF(SUM(L25:P25)=0,"",SUM(L25:P25))</f>
      </c>
    </row>
    <row r="26" spans="2:17" ht="12.75">
      <c r="B26" s="25" t="s">
        <v>11</v>
      </c>
      <c r="C26" s="17">
        <f aca="true" t="shared" si="3" ref="C26:H26">IF(SUM(C21:C25)=0,"",SUM(C21:C25))</f>
        <v>1</v>
      </c>
      <c r="D26" s="17">
        <f t="shared" si="3"/>
        <v>1</v>
      </c>
      <c r="E26" s="17">
        <f t="shared" si="3"/>
        <v>1</v>
      </c>
      <c r="F26" s="17">
        <f t="shared" si="3"/>
      </c>
      <c r="G26" s="17">
        <f t="shared" si="3"/>
      </c>
      <c r="H26" s="19">
        <f t="shared" si="3"/>
        <v>1</v>
      </c>
      <c r="I26" s="64"/>
      <c r="J26" s="63"/>
      <c r="K26" s="12" t="s">
        <v>11</v>
      </c>
      <c r="L26" s="28">
        <f aca="true" t="shared" si="4" ref="L26:Q26">IF(SUM(L21:L25)=0,"",SUM(L21:L25))</f>
        <v>120</v>
      </c>
      <c r="M26" s="7">
        <f t="shared" si="4"/>
        <v>43</v>
      </c>
      <c r="N26" s="7">
        <f t="shared" si="4"/>
        <v>20</v>
      </c>
      <c r="O26" s="7">
        <f t="shared" si="4"/>
      </c>
      <c r="P26" s="29">
        <f t="shared" si="4"/>
      </c>
      <c r="Q26" s="1">
        <f>IF(AND(P8="",P10=""),IF(SUM(Q21:Q25)=0,"",SUM(Q21:Q25)),"FIX !")</f>
        <v>183</v>
      </c>
    </row>
    <row r="27" spans="8:10" ht="12.75">
      <c r="H27" s="1"/>
      <c r="I27" s="1"/>
      <c r="J27" s="63"/>
    </row>
    <row r="28" spans="2:12" ht="12.75">
      <c r="B28" s="76" t="s">
        <v>15</v>
      </c>
      <c r="C28" s="79"/>
      <c r="D28" s="80"/>
      <c r="H28" s="1"/>
      <c r="I28" s="1"/>
      <c r="J28" s="63"/>
      <c r="K28" s="76" t="s">
        <v>25</v>
      </c>
      <c r="L28" s="74"/>
    </row>
    <row r="29" spans="3:16" ht="12.75">
      <c r="C29" s="12" t="str">
        <f>C9</f>
        <v>VARIABLE 2</v>
      </c>
      <c r="H29" s="1"/>
      <c r="I29" s="1"/>
      <c r="J29" s="63"/>
      <c r="K29" s="4"/>
      <c r="L29" s="12" t="str">
        <f>L19</f>
        <v>VARIABLE 2</v>
      </c>
      <c r="M29" s="2"/>
      <c r="N29" s="2"/>
      <c r="O29" s="2"/>
      <c r="P29" s="2"/>
    </row>
    <row r="30" spans="2:17" ht="12.75">
      <c r="B30" s="23" t="str">
        <f>B20</f>
        <v>VARIABLE 1</v>
      </c>
      <c r="C30" s="21" t="str">
        <f>IF(C10="","",C10)</f>
        <v>Category V</v>
      </c>
      <c r="D30" s="21" t="str">
        <f>IF(D10="","",D10)</f>
        <v>Category W</v>
      </c>
      <c r="E30" s="21" t="str">
        <f>IF(E10="","",E10)</f>
        <v>Category X</v>
      </c>
      <c r="F30" s="21" t="str">
        <f>IF(F10="","",F10)</f>
        <v>Category Y</v>
      </c>
      <c r="G30" s="21" t="str">
        <f>IF(G10="","",G10)</f>
        <v>Category Z</v>
      </c>
      <c r="H30" s="22" t="s">
        <v>11</v>
      </c>
      <c r="I30" s="27"/>
      <c r="J30" s="63"/>
      <c r="K30" s="12" t="str">
        <f>K20</f>
        <v>VARIABLE 1</v>
      </c>
      <c r="L30" s="51" t="str">
        <f>C20</f>
        <v>Category V</v>
      </c>
      <c r="M30" s="49" t="str">
        <f>D20</f>
        <v>Category W</v>
      </c>
      <c r="N30" s="49" t="str">
        <f>E20</f>
        <v>Category X</v>
      </c>
      <c r="O30" s="49" t="str">
        <f>F20</f>
        <v>Category Y</v>
      </c>
      <c r="P30" s="52" t="str">
        <f>G20</f>
        <v>Category Z</v>
      </c>
      <c r="Q30" s="12" t="s">
        <v>11</v>
      </c>
    </row>
    <row r="31" spans="2:17" ht="12.75">
      <c r="B31" s="24" t="str">
        <f>IF(B11="","",B11)</f>
        <v>Category A</v>
      </c>
      <c r="C31" s="15">
        <f>IF(C11="","",C11/$H11)</f>
        <v>0.7333333333333333</v>
      </c>
      <c r="D31" s="15">
        <f>IF(D11="","",D11/$H11)</f>
        <v>0.23333333333333334</v>
      </c>
      <c r="E31" s="15">
        <f>IF(E11="","",E11/$H11)</f>
        <v>0.03333333333333333</v>
      </c>
      <c r="F31" s="15">
        <f>IF(F11="","",F11/$H11)</f>
      </c>
      <c r="G31" s="15">
        <f>IF(G11="","",G11/$H11)</f>
      </c>
      <c r="H31" s="18">
        <f aca="true" t="shared" si="5" ref="H31:H36">IF(SUM(C31:G31)=0,"",SUM(C31:G31))</f>
        <v>0.9999999999999999</v>
      </c>
      <c r="I31" s="16"/>
      <c r="J31" s="63"/>
      <c r="K31" s="48" t="str">
        <f aca="true" t="shared" si="6" ref="K30:K35">B21</f>
        <v>Category A</v>
      </c>
      <c r="L31" s="32">
        <f>IF(AND(P8="",P10=""),IF(C11="","",C11-L21),"FIX !")</f>
        <v>9.311475409836063</v>
      </c>
      <c r="M31" s="33">
        <f aca="true" t="shared" si="7" ref="L31:P35">IF(D11="","",D11-M21)</f>
        <v>-0.19672131147541094</v>
      </c>
      <c r="N31" s="33">
        <f t="shared" si="7"/>
        <v>-9.114754098360656</v>
      </c>
      <c r="O31" s="33">
        <f t="shared" si="7"/>
      </c>
      <c r="P31" s="34">
        <f t="shared" si="7"/>
      </c>
      <c r="Q31" s="30">
        <f aca="true" t="shared" si="8" ref="Q31:Q36">IF(L31="","",SUM(L31:P31))</f>
        <v>0</v>
      </c>
    </row>
    <row r="32" spans="2:17" ht="12.75">
      <c r="B32" s="24" t="str">
        <f>IF(B12="","",B12)</f>
        <v>Category B</v>
      </c>
      <c r="C32" s="15">
        <f aca="true" t="shared" si="9" ref="C32:G35">IF(C12="","",C12/$H12)</f>
        <v>0.5079365079365079</v>
      </c>
      <c r="D32" s="15">
        <f t="shared" si="9"/>
        <v>0.23809523809523808</v>
      </c>
      <c r="E32" s="15">
        <f t="shared" si="9"/>
        <v>0.25396825396825395</v>
      </c>
      <c r="F32" s="15">
        <f t="shared" si="9"/>
      </c>
      <c r="G32" s="15">
        <f t="shared" si="9"/>
      </c>
      <c r="H32" s="18">
        <f t="shared" si="5"/>
        <v>1</v>
      </c>
      <c r="I32" s="16"/>
      <c r="J32" s="63"/>
      <c r="K32" s="49" t="str">
        <f t="shared" si="6"/>
        <v>Category B</v>
      </c>
      <c r="L32" s="35">
        <f t="shared" si="7"/>
        <v>-9.311475409836063</v>
      </c>
      <c r="M32" s="36">
        <f t="shared" si="7"/>
        <v>0.19672131147540917</v>
      </c>
      <c r="N32" s="36">
        <f t="shared" si="7"/>
        <v>9.114754098360656</v>
      </c>
      <c r="O32" s="36">
        <f t="shared" si="7"/>
      </c>
      <c r="P32" s="37">
        <f t="shared" si="7"/>
      </c>
      <c r="Q32" s="28">
        <f t="shared" si="8"/>
        <v>0</v>
      </c>
    </row>
    <row r="33" spans="2:17" ht="12.75">
      <c r="B33" s="24" t="str">
        <f>IF(B13="","",B13)</f>
        <v>Category C</v>
      </c>
      <c r="C33" s="15">
        <f t="shared" si="9"/>
      </c>
      <c r="D33" s="15">
        <f t="shared" si="9"/>
      </c>
      <c r="E33" s="15">
        <f t="shared" si="9"/>
      </c>
      <c r="F33" s="15">
        <f t="shared" si="9"/>
      </c>
      <c r="G33" s="15">
        <f t="shared" si="9"/>
      </c>
      <c r="H33" s="18">
        <f t="shared" si="5"/>
      </c>
      <c r="I33" s="16"/>
      <c r="J33" s="63"/>
      <c r="K33" s="49" t="str">
        <f t="shared" si="6"/>
        <v>Category C</v>
      </c>
      <c r="L33" s="35">
        <f t="shared" si="7"/>
      </c>
      <c r="M33" s="36">
        <f t="shared" si="7"/>
      </c>
      <c r="N33" s="36">
        <f t="shared" si="7"/>
      </c>
      <c r="O33" s="36">
        <f t="shared" si="7"/>
      </c>
      <c r="P33" s="37">
        <f t="shared" si="7"/>
      </c>
      <c r="Q33" s="28">
        <f t="shared" si="8"/>
      </c>
    </row>
    <row r="34" spans="2:17" ht="12.75">
      <c r="B34" s="24" t="str">
        <f>IF(B14="","",B14)</f>
        <v>Category D</v>
      </c>
      <c r="C34" s="15">
        <f t="shared" si="9"/>
      </c>
      <c r="D34" s="15">
        <f t="shared" si="9"/>
      </c>
      <c r="E34" s="15">
        <f t="shared" si="9"/>
      </c>
      <c r="F34" s="15">
        <f t="shared" si="9"/>
      </c>
      <c r="G34" s="15">
        <f t="shared" si="9"/>
      </c>
      <c r="H34" s="18">
        <f t="shared" si="5"/>
      </c>
      <c r="I34" s="16"/>
      <c r="J34" s="63"/>
      <c r="K34" s="49" t="str">
        <f t="shared" si="6"/>
        <v>Category D</v>
      </c>
      <c r="L34" s="35">
        <f t="shared" si="7"/>
      </c>
      <c r="M34" s="36">
        <f t="shared" si="7"/>
      </c>
      <c r="N34" s="36">
        <f t="shared" si="7"/>
      </c>
      <c r="O34" s="36">
        <f t="shared" si="7"/>
      </c>
      <c r="P34" s="37">
        <f t="shared" si="7"/>
      </c>
      <c r="Q34" s="28">
        <f t="shared" si="8"/>
      </c>
    </row>
    <row r="35" spans="2:17" ht="12.75">
      <c r="B35" s="24" t="str">
        <f>IF(B15="","",B15)</f>
        <v>Category E</v>
      </c>
      <c r="C35" s="15">
        <f t="shared" si="9"/>
      </c>
      <c r="D35" s="15">
        <f t="shared" si="9"/>
      </c>
      <c r="E35" s="15">
        <f t="shared" si="9"/>
      </c>
      <c r="F35" s="15">
        <f t="shared" si="9"/>
      </c>
      <c r="G35" s="15">
        <f t="shared" si="9"/>
      </c>
      <c r="H35" s="18">
        <f t="shared" si="5"/>
      </c>
      <c r="I35" s="16"/>
      <c r="J35" s="63"/>
      <c r="K35" s="50" t="str">
        <f t="shared" si="6"/>
        <v>Category E</v>
      </c>
      <c r="L35" s="38">
        <f t="shared" si="7"/>
      </c>
      <c r="M35" s="39">
        <f t="shared" si="7"/>
      </c>
      <c r="N35" s="39">
        <f t="shared" si="7"/>
      </c>
      <c r="O35" s="39">
        <f t="shared" si="7"/>
      </c>
      <c r="P35" s="40">
        <f t="shared" si="7"/>
      </c>
      <c r="Q35" s="43">
        <f t="shared" si="8"/>
      </c>
    </row>
    <row r="36" spans="2:17" ht="12.75">
      <c r="B36" s="25" t="s">
        <v>11</v>
      </c>
      <c r="C36" s="17">
        <f>IF(C16="","",C16/$H16)</f>
        <v>0.6557377049180327</v>
      </c>
      <c r="D36" s="17">
        <f>IF(D16="","",D16/$H16)</f>
        <v>0.23497267759562843</v>
      </c>
      <c r="E36" s="17">
        <f>IF(E16="","",E16/$H16)</f>
        <v>0.1092896174863388</v>
      </c>
      <c r="F36" s="17">
        <f>IF(F16="","",F16/$H16)</f>
      </c>
      <c r="G36" s="17">
        <f>IF(G16="","",G16/$H16)</f>
      </c>
      <c r="H36" s="20">
        <f t="shared" si="5"/>
        <v>1</v>
      </c>
      <c r="I36" s="16"/>
      <c r="J36" s="63"/>
      <c r="K36" s="12" t="s">
        <v>11</v>
      </c>
      <c r="L36" s="41">
        <f>IF(L31="","",SUM(L31:L35))</f>
        <v>0</v>
      </c>
      <c r="M36" s="30">
        <f>IF(M31="","",SUM(M31:M35))</f>
        <v>-1.7763568394002505E-15</v>
      </c>
      <c r="N36" s="30">
        <f>IF(N31="","",SUM(N31:N35))</f>
        <v>0</v>
      </c>
      <c r="O36" s="30">
        <f>IF(O31="","",SUM(O31:O35))</f>
      </c>
      <c r="P36" s="42">
        <f>IF(P31="","",SUM(P31:P35))</f>
      </c>
      <c r="Q36" s="28">
        <f>IF(AND(P8="",P10=""),IF(L36="","",SUM(L36:P36)),"FIX !")</f>
        <v>-1.7763568394002505E-15</v>
      </c>
    </row>
    <row r="37" ht="12.75">
      <c r="J37" s="63"/>
    </row>
    <row r="38" spans="10:16" ht="12.75">
      <c r="J38" s="63"/>
      <c r="K38" s="71" t="str">
        <f>"                                             [CONTRIBUTIONS TO CHI-SQUARE]"</f>
        <v>                                             [CONTRIBUTIONS TO CHI-SQUARE]</v>
      </c>
      <c r="L38" s="72"/>
      <c r="M38" s="72"/>
      <c r="N38" s="72"/>
      <c r="O38" s="72"/>
      <c r="P38" s="75"/>
    </row>
    <row r="39" spans="10:16" ht="12.75">
      <c r="J39" s="63"/>
      <c r="K39" s="4"/>
      <c r="L39" s="12" t="str">
        <f>L29</f>
        <v>VARIABLE 2</v>
      </c>
      <c r="M39" s="2"/>
      <c r="N39" s="2"/>
      <c r="O39" s="2"/>
      <c r="P39" s="2"/>
    </row>
    <row r="40" spans="10:17" ht="12.75">
      <c r="J40" s="63"/>
      <c r="K40" s="12" t="str">
        <f>K20</f>
        <v>VARIABLE 1</v>
      </c>
      <c r="L40" s="51" t="str">
        <f>C30</f>
        <v>Category V</v>
      </c>
      <c r="M40" s="49" t="str">
        <f>D30</f>
        <v>Category W</v>
      </c>
      <c r="N40" s="49" t="str">
        <f>E30</f>
        <v>Category X</v>
      </c>
      <c r="O40" s="49" t="str">
        <f>F30</f>
        <v>Category Y</v>
      </c>
      <c r="P40" s="52" t="str">
        <f>G30</f>
        <v>Category Z</v>
      </c>
      <c r="Q40" s="12" t="s">
        <v>11</v>
      </c>
    </row>
    <row r="41" spans="10:17" ht="12.75">
      <c r="J41" s="63"/>
      <c r="K41" s="48" t="str">
        <f aca="true" t="shared" si="10" ref="K40:K45">B31</f>
        <v>Category A</v>
      </c>
      <c r="L41" s="32">
        <f>IF(AND(P8="",P10=""),IF(C11="","",L31*L31/L21),"FIX !")</f>
        <v>1.1018579234972672</v>
      </c>
      <c r="M41" s="33">
        <f aca="true" t="shared" si="11" ref="L41:P45">IF(D11="","",M31*M31/M21)</f>
        <v>0.0013724742661075258</v>
      </c>
      <c r="N41" s="33">
        <f t="shared" si="11"/>
        <v>6.334754098360656</v>
      </c>
      <c r="O41" s="33">
        <f t="shared" si="11"/>
      </c>
      <c r="P41" s="34">
        <f t="shared" si="11"/>
      </c>
      <c r="Q41" s="30"/>
    </row>
    <row r="42" spans="10:17" ht="12.75">
      <c r="J42" s="63"/>
      <c r="K42" s="49" t="str">
        <f t="shared" si="10"/>
        <v>Category B</v>
      </c>
      <c r="L42" s="35">
        <f t="shared" si="11"/>
        <v>2.098776997137652</v>
      </c>
      <c r="M42" s="36">
        <f t="shared" si="11"/>
        <v>0.0026142366973476213</v>
      </c>
      <c r="N42" s="36">
        <f t="shared" si="11"/>
        <v>12.066198282591728</v>
      </c>
      <c r="O42" s="36">
        <f t="shared" si="11"/>
      </c>
      <c r="P42" s="37">
        <f t="shared" si="11"/>
      </c>
      <c r="Q42" s="7"/>
    </row>
    <row r="43" spans="10:17" ht="12.75">
      <c r="J43" s="63"/>
      <c r="K43" s="49" t="str">
        <f t="shared" si="10"/>
        <v>Category C</v>
      </c>
      <c r="L43" s="35">
        <f t="shared" si="11"/>
      </c>
      <c r="M43" s="36">
        <f t="shared" si="11"/>
      </c>
      <c r="N43" s="36">
        <f t="shared" si="11"/>
      </c>
      <c r="O43" s="36">
        <f t="shared" si="11"/>
      </c>
      <c r="P43" s="37">
        <f t="shared" si="11"/>
      </c>
      <c r="Q43" s="7"/>
    </row>
    <row r="44" spans="10:17" ht="12.75">
      <c r="J44" s="63"/>
      <c r="K44" s="49" t="str">
        <f t="shared" si="10"/>
        <v>Category D</v>
      </c>
      <c r="L44" s="35">
        <f t="shared" si="11"/>
      </c>
      <c r="M44" s="36">
        <f t="shared" si="11"/>
      </c>
      <c r="N44" s="36">
        <f t="shared" si="11"/>
      </c>
      <c r="O44" s="36">
        <f t="shared" si="11"/>
      </c>
      <c r="P44" s="37">
        <f t="shared" si="11"/>
      </c>
      <c r="Q44" s="7"/>
    </row>
    <row r="45" spans="10:17" ht="12.75">
      <c r="J45" s="63"/>
      <c r="K45" s="50" t="str">
        <f t="shared" si="10"/>
        <v>Category E</v>
      </c>
      <c r="L45" s="38">
        <f t="shared" si="11"/>
      </c>
      <c r="M45" s="39">
        <f t="shared" si="11"/>
      </c>
      <c r="N45" s="39">
        <f t="shared" si="11"/>
      </c>
      <c r="O45" s="39">
        <f t="shared" si="11"/>
      </c>
      <c r="P45" s="40">
        <f t="shared" si="11"/>
      </c>
      <c r="Q45" s="31"/>
    </row>
    <row r="46" spans="10:17" ht="12.75">
      <c r="J46" s="63"/>
      <c r="K46" s="12" t="s">
        <v>11</v>
      </c>
      <c r="L46" s="28"/>
      <c r="M46" s="7"/>
      <c r="N46" s="7"/>
      <c r="O46" s="7"/>
      <c r="P46" s="29"/>
      <c r="Q46" s="44">
        <f>IF(AND(P8="",P10=""),SUM(L41:P45),"FIX !")</f>
        <v>21.605574012550758</v>
      </c>
    </row>
    <row r="47" ht="12.75">
      <c r="J47" s="63"/>
    </row>
    <row r="48" spans="10:11" ht="12.75">
      <c r="J48" s="63"/>
      <c r="K48" s="1" t="s">
        <v>28</v>
      </c>
    </row>
    <row r="49" spans="10:13" ht="12.75">
      <c r="J49" s="63"/>
      <c r="K49" s="1"/>
      <c r="L49" s="9">
        <f>Q46</f>
        <v>21.605574012550758</v>
      </c>
      <c r="M49" t="str">
        <f>" = actual value of chi-square test statistic"</f>
        <v> = actual value of chi-square test statistic</v>
      </c>
    </row>
    <row r="50" ht="12.75">
      <c r="J50" s="63"/>
    </row>
    <row r="51" spans="10:11" ht="12.75">
      <c r="J51" s="63"/>
      <c r="K51" s="12" t="s">
        <v>0</v>
      </c>
    </row>
    <row r="52" spans="10:18" ht="12.75">
      <c r="J52" s="63"/>
      <c r="K52" s="65" t="s">
        <v>29</v>
      </c>
      <c r="L52" s="46">
        <f>IF(AND(P8="",P10=""),CHIDIST(L49,L12),"FIX !")</f>
        <v>2.034272902004149E-05</v>
      </c>
      <c r="M52" s="4" t="str">
        <f>"="</f>
        <v>=</v>
      </c>
      <c r="N52" s="4" t="s">
        <v>33</v>
      </c>
      <c r="O52" s="84">
        <f>IF(L52=0,"more than a billion -- in other words, the p-value is less than 1 in a billion",IF(ROUND(1/L52,1)=1,ROUND(1/L52,2),IF(L52&lt;1/1000000000,"more than a billion -- in other words, the p-value is less than 1 in a billion",IF((1/L52)&gt;=10000,INT((1/L52)/10^(INT(LOG((1/L52),10))-2))*10^(INT(LOG((1/L52),10))-2),IF((1/L52)&gt;=100,ROUND((1/L52),0),ROUND((1/L52),1))))))</f>
        <v>49100</v>
      </c>
      <c r="R52" s="70"/>
    </row>
    <row r="53" spans="13:15" ht="12.75">
      <c r="M53" s="85" t="str">
        <f>IF(L52=0,"",IF(L52&lt;0.0005,"=",""))</f>
        <v>=</v>
      </c>
      <c r="N53" s="86">
        <f>IF(L52=0,"",IF(L52&lt;0.01,ROUND(L52,1-INT(LOG(L52,10))),""))</f>
        <v>2E-05</v>
      </c>
      <c r="O53" s="87"/>
    </row>
    <row r="55" spans="11:18" ht="12.75">
      <c r="K55" s="65"/>
      <c r="L55" s="46"/>
      <c r="M55" s="4"/>
      <c r="N55" s="66"/>
      <c r="O55" s="69"/>
      <c r="P55" s="70"/>
      <c r="Q55" s="70"/>
      <c r="R55" s="70"/>
    </row>
  </sheetData>
  <mergeCells count="8">
    <mergeCell ref="J8:J15"/>
    <mergeCell ref="B8:C8"/>
    <mergeCell ref="B18:D18"/>
    <mergeCell ref="B28:D28"/>
    <mergeCell ref="K18:N18"/>
    <mergeCell ref="K38:P38"/>
    <mergeCell ref="K28:L28"/>
    <mergeCell ref="N53:O53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2010-05-14T14:14:07Z</dcterms:modified>
  <cp:category/>
  <cp:version/>
  <cp:contentType/>
  <cp:contentStatus/>
</cp:coreProperties>
</file>