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56" yWindow="60" windowWidth="19095" windowHeight="9330" tabRatio="758" activeTab="0"/>
  </bookViews>
  <sheets>
    <sheet name="goodness of fit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<sst xmlns="http://schemas.openxmlformats.org/spreadsheetml/2006/main" count="30" uniqueCount="30">
  <si>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p-value</t>
  </si>
  <si>
    <t>Cut-off value:</t>
  </si>
  <si>
    <t>Test statistic</t>
  </si>
  <si>
    <t>p-value =</t>
  </si>
  <si>
    <t xml:space="preserve"> &lt;-- Enter significance level alpha here.  (Example: ".05")</t>
  </si>
  <si>
    <t>OBSERVED DATA</t>
  </si>
  <si>
    <t>1 in</t>
  </si>
  <si>
    <t>HYPOTHESIZED PERCENTAGES</t>
  </si>
  <si>
    <t>Category 1</t>
  </si>
  <si>
    <t>Category 2</t>
  </si>
  <si>
    <t>Category 3</t>
  </si>
  <si>
    <t>Category 4</t>
  </si>
  <si>
    <t>Category 5</t>
  </si>
  <si>
    <t>Category 6</t>
  </si>
  <si>
    <t>Category 7</t>
  </si>
  <si>
    <t>Category 8</t>
  </si>
  <si>
    <t>Category 9</t>
  </si>
  <si>
    <t>Category 10</t>
  </si>
  <si>
    <t>Category 11</t>
  </si>
  <si>
    <t>Category 12</t>
  </si>
  <si>
    <t xml:space="preserve">      OBS – EXP</t>
  </si>
  <si>
    <t xml:space="preserve">k = </t>
  </si>
  <si>
    <t>Value of chi-square test statistic</t>
  </si>
  <si>
    <t>Context:  Chi-square Test for Goodness-of-Fit</t>
  </si>
  <si>
    <t xml:space="preserve">      EXPECTED VALUES  (ASSUMING THE HYPOTHESIZED PERCENTAGES)</t>
  </si>
  <si>
    <t>Enter the hypothesized percentages in the cells above.  You can use from 2 to 12 categories.</t>
  </si>
  <si>
    <t>Enter the observed data in the cells above.  Use the same categories that you used for the hypothesized percentages.</t>
  </si>
  <si>
    <t xml:space="preserve"> &lt;-- Enter number of categories here</t>
  </si>
  <si>
    <t>Totals</t>
  </si>
  <si>
    <t>Prepared by William Lepowsky for the Laney College Math Department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</si>
</sst>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000"/>
    <numFmt numFmtId="171" formatCode="0.0"/>
    <numFmt numFmtId="172" formatCode="0.000000000000"/>
    <numFmt numFmtId="173" formatCode="0.000000"/>
    <numFmt numFmtId="174" formatCode="0.00000000000000000000"/>
    <numFmt numFmtId="175" formatCode="#,###.##"/>
    <numFmt numFmtId="176" formatCode="0.##############%"/>
  </numFmts>
  <fonts count="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color indexed="10"/>
      <name val="Arial"/>
      <family val="2"/>
    </font>
    <font>
      <b/>
      <i/>
      <u val="single"/>
      <sz val="10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2" fillId="0" borderId="0" xfId="0" applyFont="1" applyAlignment="1">
      <alignment horizontal="right"/>
    </xf>
    <xf numFmtId="0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NumberFormat="1" applyAlignment="1">
      <alignment horizontal="left"/>
    </xf>
    <xf numFmtId="0" fontId="3" fillId="2" borderId="1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9" fontId="3" fillId="2" borderId="1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0" fontId="0" fillId="0" borderId="0" xfId="0" applyFill="1" applyAlignment="1">
      <alignment/>
    </xf>
    <xf numFmtId="164" fontId="3" fillId="0" borderId="0" xfId="0" applyNumberFormat="1" applyFont="1" applyFill="1" applyBorder="1" applyAlignment="1">
      <alignment horizontal="left"/>
    </xf>
    <xf numFmtId="0" fontId="0" fillId="0" borderId="0" xfId="0" applyNumberForma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10" fontId="0" fillId="2" borderId="4" xfId="0" applyNumberFormat="1" applyFill="1" applyBorder="1" applyAlignment="1">
      <alignment horizontal="center"/>
    </xf>
    <xf numFmtId="10" fontId="0" fillId="2" borderId="5" xfId="0" applyNumberFormat="1" applyFill="1" applyBorder="1" applyAlignment="1">
      <alignment horizontal="center"/>
    </xf>
    <xf numFmtId="10" fontId="0" fillId="2" borderId="6" xfId="0" applyNumberFormat="1" applyFill="1" applyBorder="1" applyAlignment="1">
      <alignment horizontal="center"/>
    </xf>
    <xf numFmtId="0" fontId="0" fillId="2" borderId="4" xfId="0" applyNumberFormat="1" applyFill="1" applyBorder="1" applyAlignment="1">
      <alignment horizontal="center"/>
    </xf>
    <xf numFmtId="0" fontId="0" fillId="2" borderId="5" xfId="0" applyNumberFormat="1" applyFill="1" applyBorder="1" applyAlignment="1">
      <alignment horizontal="center"/>
    </xf>
    <xf numFmtId="0" fontId="0" fillId="2" borderId="6" xfId="0" applyNumberFormat="1" applyFill="1" applyBorder="1" applyAlignment="1">
      <alignment horizontal="center"/>
    </xf>
    <xf numFmtId="0" fontId="0" fillId="0" borderId="7" xfId="0" applyBorder="1" applyAlignment="1">
      <alignment horizontal="center"/>
    </xf>
    <xf numFmtId="165" fontId="0" fillId="0" borderId="7" xfId="0" applyNumberFormat="1" applyBorder="1" applyAlignment="1">
      <alignment horizontal="center"/>
    </xf>
    <xf numFmtId="165" fontId="0" fillId="0" borderId="2" xfId="0" applyNumberFormat="1" applyBorder="1" applyAlignment="1">
      <alignment horizontal="center"/>
    </xf>
    <xf numFmtId="165" fontId="0" fillId="0" borderId="3" xfId="0" applyNumberFormat="1" applyBorder="1" applyAlignment="1">
      <alignment horizontal="center"/>
    </xf>
    <xf numFmtId="165" fontId="2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165" fontId="2" fillId="0" borderId="0" xfId="0" applyNumberFormat="1" applyFont="1" applyAlignment="1">
      <alignment horizontal="left"/>
    </xf>
    <xf numFmtId="0" fontId="2" fillId="0" borderId="7" xfId="0" applyFont="1" applyBorder="1" applyAlignment="1">
      <alignment horizontal="center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2" fillId="0" borderId="7" xfId="0" applyFont="1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164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76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175" fontId="0" fillId="0" borderId="0" xfId="0" applyNumberFormat="1" applyAlignment="1">
      <alignment horizontal="left"/>
    </xf>
    <xf numFmtId="0" fontId="0" fillId="0" borderId="0" xfId="0" applyAlignment="1">
      <alignment/>
    </xf>
    <xf numFmtId="0" fontId="8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514350</xdr:colOff>
      <xdr:row>31</xdr:row>
      <xdr:rowOff>0</xdr:rowOff>
    </xdr:from>
    <xdr:to>
      <xdr:col>10</xdr:col>
      <xdr:colOff>742950</xdr:colOff>
      <xdr:row>31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381875" y="4867275"/>
          <a:ext cx="228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190500</xdr:colOff>
      <xdr:row>17</xdr:row>
      <xdr:rowOff>9525</xdr:rowOff>
    </xdr:from>
    <xdr:to>
      <xdr:col>2</xdr:col>
      <xdr:colOff>647700</xdr:colOff>
      <xdr:row>18</xdr:row>
      <xdr:rowOff>19050</xdr:rowOff>
    </xdr:to>
    <xdr:pic>
      <xdr:nvPicPr>
        <xdr:cNvPr id="2" name="Picture 22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04800" y="2705100"/>
          <a:ext cx="1266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800100</xdr:colOff>
      <xdr:row>20</xdr:row>
      <xdr:rowOff>47625</xdr:rowOff>
    </xdr:from>
    <xdr:to>
      <xdr:col>2</xdr:col>
      <xdr:colOff>361950</xdr:colOff>
      <xdr:row>21</xdr:row>
      <xdr:rowOff>0</xdr:rowOff>
    </xdr:to>
    <xdr:sp>
      <xdr:nvSpPr>
        <xdr:cNvPr id="3" name="AutoShape 23"/>
        <xdr:cNvSpPr>
          <a:spLocks/>
        </xdr:cNvSpPr>
      </xdr:nvSpPr>
      <xdr:spPr>
        <a:xfrm>
          <a:off x="914400" y="3238500"/>
          <a:ext cx="371475" cy="133350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800100</xdr:colOff>
      <xdr:row>24</xdr:row>
      <xdr:rowOff>19050</xdr:rowOff>
    </xdr:from>
    <xdr:to>
      <xdr:col>2</xdr:col>
      <xdr:colOff>361950</xdr:colOff>
      <xdr:row>24</xdr:row>
      <xdr:rowOff>152400</xdr:rowOff>
    </xdr:to>
    <xdr:sp>
      <xdr:nvSpPr>
        <xdr:cNvPr id="4" name="AutoShape 25"/>
        <xdr:cNvSpPr>
          <a:spLocks/>
        </xdr:cNvSpPr>
      </xdr:nvSpPr>
      <xdr:spPr>
        <a:xfrm>
          <a:off x="914400" y="3819525"/>
          <a:ext cx="371475" cy="133350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428625</xdr:colOff>
      <xdr:row>24</xdr:row>
      <xdr:rowOff>0</xdr:rowOff>
    </xdr:from>
    <xdr:to>
      <xdr:col>2</xdr:col>
      <xdr:colOff>685800</xdr:colOff>
      <xdr:row>24</xdr:row>
      <xdr:rowOff>161925</xdr:rowOff>
    </xdr:to>
    <xdr:pic>
      <xdr:nvPicPr>
        <xdr:cNvPr id="5" name="Picture 27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352550" y="3800475"/>
          <a:ext cx="257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266700</xdr:colOff>
      <xdr:row>8</xdr:row>
      <xdr:rowOff>19050</xdr:rowOff>
    </xdr:from>
    <xdr:to>
      <xdr:col>1</xdr:col>
      <xdr:colOff>638175</xdr:colOff>
      <xdr:row>8</xdr:row>
      <xdr:rowOff>152400</xdr:rowOff>
    </xdr:to>
    <xdr:sp>
      <xdr:nvSpPr>
        <xdr:cNvPr id="6" name="AutoShape 30"/>
        <xdr:cNvSpPr>
          <a:spLocks/>
        </xdr:cNvSpPr>
      </xdr:nvSpPr>
      <xdr:spPr>
        <a:xfrm>
          <a:off x="381000" y="1314450"/>
          <a:ext cx="371475" cy="133350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285750</xdr:colOff>
      <xdr:row>4</xdr:row>
      <xdr:rowOff>19050</xdr:rowOff>
    </xdr:from>
    <xdr:to>
      <xdr:col>1</xdr:col>
      <xdr:colOff>657225</xdr:colOff>
      <xdr:row>4</xdr:row>
      <xdr:rowOff>152400</xdr:rowOff>
    </xdr:to>
    <xdr:sp>
      <xdr:nvSpPr>
        <xdr:cNvPr id="7" name="AutoShape 31"/>
        <xdr:cNvSpPr>
          <a:spLocks/>
        </xdr:cNvSpPr>
      </xdr:nvSpPr>
      <xdr:spPr>
        <a:xfrm>
          <a:off x="400050" y="685800"/>
          <a:ext cx="371475" cy="133350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419100</xdr:colOff>
      <xdr:row>29</xdr:row>
      <xdr:rowOff>9525</xdr:rowOff>
    </xdr:from>
    <xdr:to>
      <xdr:col>2</xdr:col>
      <xdr:colOff>714375</xdr:colOff>
      <xdr:row>30</xdr:row>
      <xdr:rowOff>19050</xdr:rowOff>
    </xdr:to>
    <xdr:pic>
      <xdr:nvPicPr>
        <xdr:cNvPr id="8" name="Picture 32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343025" y="4581525"/>
          <a:ext cx="2952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B1:P34"/>
  <sheetViews>
    <sheetView showGridLines="0" showRowColHeaders="0" tabSelected="1" workbookViewId="0" topLeftCell="A1">
      <selection activeCell="K2" sqref="K2"/>
    </sheetView>
  </sheetViews>
  <sheetFormatPr defaultColWidth="9.140625" defaultRowHeight="12.75"/>
  <cols>
    <col min="1" max="1" width="1.7109375" style="0" customWidth="1"/>
    <col min="2" max="2" width="12.140625" style="3" customWidth="1"/>
    <col min="3" max="14" width="11.140625" style="0" customWidth="1"/>
    <col min="15" max="15" width="7.00390625" style="0" customWidth="1"/>
    <col min="16" max="16" width="10.7109375" style="0" customWidth="1"/>
  </cols>
  <sheetData>
    <row r="1" spans="2:11" ht="15.75">
      <c r="B1" s="5" t="s">
        <v>23</v>
      </c>
      <c r="K1" s="39" t="s">
        <v>29</v>
      </c>
    </row>
    <row r="2" ht="11.25" customHeight="1"/>
    <row r="3" spans="3:14" ht="12.75">
      <c r="C3" s="18" t="s">
        <v>8</v>
      </c>
      <c r="D3" s="18" t="s">
        <v>9</v>
      </c>
      <c r="E3" s="18" t="s">
        <v>10</v>
      </c>
      <c r="F3" s="18" t="s">
        <v>11</v>
      </c>
      <c r="G3" s="18" t="s">
        <v>12</v>
      </c>
      <c r="H3" s="18" t="s">
        <v>13</v>
      </c>
      <c r="I3" s="18" t="s">
        <v>14</v>
      </c>
      <c r="J3" s="18" t="s">
        <v>15</v>
      </c>
      <c r="K3" s="18" t="s">
        <v>16</v>
      </c>
      <c r="L3" s="18" t="s">
        <v>17</v>
      </c>
      <c r="M3" s="18" t="s">
        <v>18</v>
      </c>
      <c r="N3" s="18" t="s">
        <v>19</v>
      </c>
    </row>
    <row r="4" spans="2:15" ht="12.75">
      <c r="B4" s="41" t="s">
        <v>7</v>
      </c>
      <c r="C4" s="42"/>
      <c r="D4" s="43"/>
      <c r="O4" s="9" t="s">
        <v>28</v>
      </c>
    </row>
    <row r="5" spans="3:15" ht="12.75">
      <c r="C5" s="27">
        <v>0.4</v>
      </c>
      <c r="D5" s="28">
        <v>0.3</v>
      </c>
      <c r="E5" s="28">
        <v>0.2</v>
      </c>
      <c r="F5" s="28">
        <v>0.1</v>
      </c>
      <c r="G5" s="28"/>
      <c r="H5" s="28"/>
      <c r="I5" s="28"/>
      <c r="J5" s="28"/>
      <c r="K5" s="28"/>
      <c r="L5" s="28"/>
      <c r="M5" s="28"/>
      <c r="N5" s="29"/>
      <c r="O5" s="38">
        <f>ROUND(SUM(C5:N5),3)</f>
        <v>1</v>
      </c>
    </row>
    <row r="6" spans="2:15" s="23" customFormat="1" ht="12.75">
      <c r="B6" s="21"/>
      <c r="C6" s="24" t="s">
        <v>25</v>
      </c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19">
        <f>IF(ROUND(ABS(SUM(C5:N5)-1),5)&lt;=0.001,"","STOP !  TOTAL MUST BE 100% !")</f>
      </c>
    </row>
    <row r="7" ht="11.25" customHeight="1">
      <c r="O7" s="3"/>
    </row>
    <row r="8" spans="2:15" ht="12.75">
      <c r="B8" s="41" t="s">
        <v>5</v>
      </c>
      <c r="C8" s="43"/>
      <c r="O8" s="3"/>
    </row>
    <row r="9" spans="3:15" ht="12.75">
      <c r="C9" s="30">
        <v>48</v>
      </c>
      <c r="D9" s="31">
        <v>22</v>
      </c>
      <c r="E9" s="31">
        <v>29</v>
      </c>
      <c r="F9" s="31">
        <v>6</v>
      </c>
      <c r="G9" s="31"/>
      <c r="H9" s="31"/>
      <c r="I9" s="31"/>
      <c r="J9" s="31"/>
      <c r="K9" s="31"/>
      <c r="L9" s="31"/>
      <c r="M9" s="31"/>
      <c r="N9" s="32"/>
      <c r="O9" s="7">
        <f>SUM(C9:N9)</f>
        <v>105</v>
      </c>
    </row>
    <row r="10" spans="2:15" s="23" customFormat="1" ht="12.75">
      <c r="B10" s="21"/>
      <c r="C10" s="24" t="s">
        <v>26</v>
      </c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6"/>
    </row>
    <row r="11" ht="11.25" customHeight="1"/>
    <row r="12" spans="2:8" ht="12.75">
      <c r="B12" s="44" t="s">
        <v>24</v>
      </c>
      <c r="C12" s="45"/>
      <c r="D12" s="42"/>
      <c r="E12" s="42"/>
      <c r="F12" s="42"/>
      <c r="G12" s="42"/>
      <c r="H12" s="43"/>
    </row>
    <row r="13" spans="3:15" ht="12.75">
      <c r="C13" s="33">
        <f>IF(C9=0,"",C5*$O9)</f>
        <v>42</v>
      </c>
      <c r="D13" s="13">
        <f aca="true" t="shared" si="0" ref="D13:N13">IF(D9=0,"",D5*$O9)</f>
        <v>31.5</v>
      </c>
      <c r="E13" s="13">
        <f t="shared" si="0"/>
        <v>21</v>
      </c>
      <c r="F13" s="13">
        <f t="shared" si="0"/>
        <v>10.5</v>
      </c>
      <c r="G13" s="13">
        <f t="shared" si="0"/>
      </c>
      <c r="H13" s="13">
        <f t="shared" si="0"/>
      </c>
      <c r="I13" s="13">
        <f t="shared" si="0"/>
      </c>
      <c r="J13" s="13">
        <f t="shared" si="0"/>
      </c>
      <c r="K13" s="13">
        <f t="shared" si="0"/>
      </c>
      <c r="L13" s="13">
        <f t="shared" si="0"/>
      </c>
      <c r="M13" s="13">
        <f t="shared" si="0"/>
      </c>
      <c r="N13" s="14">
        <f t="shared" si="0"/>
      </c>
      <c r="O13" s="7">
        <f>SUM(C13:N13)</f>
        <v>105</v>
      </c>
    </row>
    <row r="14" ht="11.25" customHeight="1"/>
    <row r="15" spans="2:3" ht="12.75">
      <c r="B15" s="44" t="s">
        <v>20</v>
      </c>
      <c r="C15" s="46"/>
    </row>
    <row r="16" spans="3:15" ht="12.75">
      <c r="C16" s="33">
        <f>IF(C9=0,"",C9-C13)</f>
        <v>6</v>
      </c>
      <c r="D16" s="13">
        <f aca="true" t="shared" si="1" ref="D16:N16">IF(D9=0,"",D9-D13)</f>
        <v>-9.5</v>
      </c>
      <c r="E16" s="13">
        <f t="shared" si="1"/>
        <v>8</v>
      </c>
      <c r="F16" s="13">
        <f t="shared" si="1"/>
        <v>-4.5</v>
      </c>
      <c r="G16" s="13">
        <f t="shared" si="1"/>
      </c>
      <c r="H16" s="13">
        <f t="shared" si="1"/>
      </c>
      <c r="I16" s="13">
        <f t="shared" si="1"/>
      </c>
      <c r="J16" s="13">
        <f t="shared" si="1"/>
      </c>
      <c r="K16" s="13">
        <f t="shared" si="1"/>
      </c>
      <c r="L16" s="13">
        <f t="shared" si="1"/>
      </c>
      <c r="M16" s="13">
        <f t="shared" si="1"/>
      </c>
      <c r="N16" s="14">
        <f t="shared" si="1"/>
      </c>
      <c r="O16" s="7">
        <f>ROUND(SUM(C16:N16),1)</f>
        <v>0</v>
      </c>
    </row>
    <row r="17" ht="11.25" customHeight="1"/>
    <row r="18" spans="2:7" ht="12.75">
      <c r="B18" s="44" t="str">
        <f>"                                             [CONTRIBUTIONS TO CHI-SQUARE]"</f>
        <v>                                             [CONTRIBUTIONS TO CHI-SQUARE]</v>
      </c>
      <c r="C18" s="45"/>
      <c r="D18" s="45"/>
      <c r="E18" s="45"/>
      <c r="F18" s="45"/>
      <c r="G18" s="46"/>
    </row>
    <row r="19" spans="3:16" ht="12.75">
      <c r="C19" s="34">
        <f>IF(C9=0,"",C16^2/C13)</f>
        <v>0.8571428571428571</v>
      </c>
      <c r="D19" s="35">
        <f aca="true" t="shared" si="2" ref="D19:N19">IF(D9=0,"",D16^2/D13)</f>
        <v>2.865079365079365</v>
      </c>
      <c r="E19" s="35">
        <f t="shared" si="2"/>
        <v>3.0476190476190474</v>
      </c>
      <c r="F19" s="35">
        <f t="shared" si="2"/>
        <v>1.9285714285714286</v>
      </c>
      <c r="G19" s="35">
        <f t="shared" si="2"/>
      </c>
      <c r="H19" s="35">
        <f t="shared" si="2"/>
      </c>
      <c r="I19" s="35">
        <f t="shared" si="2"/>
      </c>
      <c r="J19" s="35">
        <f t="shared" si="2"/>
      </c>
      <c r="K19" s="35">
        <f t="shared" si="2"/>
      </c>
      <c r="L19" s="35">
        <f t="shared" si="2"/>
      </c>
      <c r="M19" s="35">
        <f t="shared" si="2"/>
      </c>
      <c r="N19" s="36">
        <f t="shared" si="2"/>
      </c>
      <c r="O19" s="37">
        <f>IF(O6="",SUM(C19:N19),"STOP !")</f>
        <v>8.698412698412698</v>
      </c>
      <c r="P19" s="40">
        <f>IF(O6="","","SEE ABOVE !")</f>
      </c>
    </row>
    <row r="20" spans="2:15" ht="13.5" thickBot="1">
      <c r="B20"/>
      <c r="O20" s="9" t="s">
        <v>22</v>
      </c>
    </row>
    <row r="21" spans="3:9" ht="14.25" thickBot="1" thickTop="1">
      <c r="C21" s="2" t="s">
        <v>21</v>
      </c>
      <c r="D21" s="12">
        <v>4</v>
      </c>
      <c r="E21" s="10" t="s">
        <v>27</v>
      </c>
      <c r="I21" s="54">
        <f>IF(D21=COUNT(C5:N5),"","WRONG NUMBER OF CATEGORIES ! !")</f>
      </c>
    </row>
    <row r="22" spans="3:5" ht="10.5" customHeight="1" thickTop="1">
      <c r="C22" s="2"/>
      <c r="D22" s="16"/>
      <c r="E22" s="10"/>
    </row>
    <row r="23" spans="3:5" ht="12.75">
      <c r="C23" s="2"/>
      <c r="D23" s="20">
        <f>D21-1</f>
        <v>3</v>
      </c>
      <c r="E23" t="str">
        <f>" = k - 1 = number of degrees of freedom"</f>
        <v> = k - 1 = number of degrees of freedom</v>
      </c>
    </row>
    <row r="24" spans="2:5" ht="10.5" customHeight="1" thickBot="1">
      <c r="B24"/>
      <c r="C24" s="2"/>
      <c r="D24" s="16"/>
      <c r="E24" s="10"/>
    </row>
    <row r="25" spans="3:5" ht="14.25" thickBot="1" thickTop="1">
      <c r="C25" s="2"/>
      <c r="D25" s="15">
        <v>0.05</v>
      </c>
      <c r="E25" s="4" t="s">
        <v>4</v>
      </c>
    </row>
    <row r="26" spans="7:8" ht="10.5" customHeight="1" thickTop="1">
      <c r="G26" s="3"/>
      <c r="H26" s="8"/>
    </row>
    <row r="27" spans="3:8" ht="12.75">
      <c r="C27" s="7" t="s">
        <v>1</v>
      </c>
      <c r="D27" s="6">
        <f>IF(I21="",CHIINV(D25,D23),"FIX !")</f>
        <v>7.81472776394987</v>
      </c>
      <c r="E27" s="11" t="str">
        <f>" = chi-square distribution cut-off value for rejection region"</f>
        <v> = chi-square distribution cut-off value for rejection region</v>
      </c>
      <c r="F27" s="8"/>
      <c r="G27" s="3"/>
      <c r="H27" s="8"/>
    </row>
    <row r="28" spans="3:5" ht="10.5" customHeight="1">
      <c r="C28" s="2"/>
      <c r="D28" s="16"/>
      <c r="E28" s="10"/>
    </row>
    <row r="29" ht="12.75">
      <c r="C29" s="1" t="s">
        <v>2</v>
      </c>
    </row>
    <row r="30" spans="2:5" ht="12.75">
      <c r="B30"/>
      <c r="C30" s="1"/>
      <c r="D30" s="6">
        <f>IF(I21="",IF(O6="",O19,""),"FIX !")</f>
        <v>8.698412698412698</v>
      </c>
      <c r="E30" t="str">
        <f>" = actual value of chi-square test statistic"</f>
        <v> = actual value of chi-square test statistic</v>
      </c>
    </row>
    <row r="31" ht="10.5" customHeight="1"/>
    <row r="32" ht="12.75">
      <c r="C32" s="9" t="s">
        <v>0</v>
      </c>
    </row>
    <row r="33" spans="3:12" ht="12.75">
      <c r="C33" s="17" t="s">
        <v>3</v>
      </c>
      <c r="D33" s="47">
        <f>IF(I21="",CHIDIST(D30,D23),"FIX !")</f>
        <v>0.0335813834870534</v>
      </c>
      <c r="E33" s="3" t="str">
        <f>"="</f>
        <v>=</v>
      </c>
      <c r="F33" s="3" t="s">
        <v>6</v>
      </c>
      <c r="G33" s="52">
        <f>IF(D33=0,"more than a billion -- in other words, the p-value is less than 1 in a billion",IF(ROUND(1/D33,1)=1,ROUND(1/D33,2),IF(D33&lt;1/1000000000,"more than a billion -- in other words, the p-value is less than 1 in a billion",IF((1/D33)&gt;=10000,INT((1/D33)/10^(INT(LOG((1/D33),10))-2))*10^(INT(LOG((1/D33),10))-2),IF((1/D33)&gt;=100,ROUND((1/D33),0),ROUND((1/D33),1))))))</f>
        <v>29.8</v>
      </c>
      <c r="H33" s="53"/>
      <c r="I33" s="53"/>
      <c r="J33" s="53"/>
      <c r="K33" s="53"/>
      <c r="L33" s="53"/>
    </row>
    <row r="34" spans="4:8" ht="12.75">
      <c r="D34" s="48"/>
      <c r="E34" s="49">
        <f>IF(D33=0,"",IF(D33&lt;0.0005,"=",""))</f>
      </c>
      <c r="F34" s="50">
        <f>IF(D33=0,"",IF(D33&lt;0.01,ROUND(D33,1-INT(LOG(D33,10))),""))</f>
      </c>
      <c r="G34" s="51"/>
      <c r="H34" s="48"/>
    </row>
  </sheetData>
  <mergeCells count="7">
    <mergeCell ref="F34:G34"/>
    <mergeCell ref="G33:L33"/>
    <mergeCell ref="B4:D4"/>
    <mergeCell ref="B12:H12"/>
    <mergeCell ref="B15:C15"/>
    <mergeCell ref="B18:G18"/>
    <mergeCell ref="B8:C8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blepowsky</dc:creator>
  <cp:keywords/>
  <dc:description/>
  <cp:lastModifiedBy>blepowsky</cp:lastModifiedBy>
  <cp:lastPrinted>2010-04-12T06:00:40Z</cp:lastPrinted>
  <dcterms:created xsi:type="dcterms:W3CDTF">2010-04-12T00:20:41Z</dcterms:created>
  <dcterms:modified xsi:type="dcterms:W3CDTF">2010-05-14T14:16:11Z</dcterms:modified>
  <cp:category/>
  <cp:version/>
  <cp:contentType/>
  <cp:contentStatus/>
</cp:coreProperties>
</file>